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996" activeTab="0"/>
  </bookViews>
  <sheets>
    <sheet name="4. D. WK-205" sheetId="1" r:id="rId1"/>
    <sheet name="4.D. WK 206" sheetId="2" r:id="rId2"/>
  </sheets>
  <definedNames>
    <definedName name="_xlnm.Print_Area" localSheetId="0">'4. D. WK-205'!$A$1:$V$81</definedName>
  </definedNames>
  <calcPr fullCalcOnLoad="1"/>
</workbook>
</file>

<file path=xl/sharedStrings.xml><?xml version="1.0" encoding="utf-8"?>
<sst xmlns="http://schemas.openxmlformats.org/spreadsheetml/2006/main" count="553" uniqueCount="183">
  <si>
    <t>S I E G E R L I S T E</t>
  </si>
  <si>
    <t>Sprung</t>
  </si>
  <si>
    <t>Boden</t>
  </si>
  <si>
    <t>Nr.</t>
  </si>
  <si>
    <t>Jg.</t>
  </si>
  <si>
    <t>NA</t>
  </si>
  <si>
    <t>Gesamt</t>
  </si>
  <si>
    <t>Name</t>
  </si>
  <si>
    <t>Vorname</t>
  </si>
  <si>
    <t>TSG Grünstadt</t>
  </si>
  <si>
    <t>Barren</t>
  </si>
  <si>
    <t>Balken</t>
  </si>
  <si>
    <t>Rang</t>
  </si>
  <si>
    <t>1.</t>
  </si>
  <si>
    <t>2.</t>
  </si>
  <si>
    <t>3.</t>
  </si>
  <si>
    <t>4.</t>
  </si>
  <si>
    <t>5.</t>
  </si>
  <si>
    <t>6.</t>
  </si>
  <si>
    <t>TV Wörth</t>
  </si>
  <si>
    <t>Katharina</t>
  </si>
  <si>
    <t>Lea</t>
  </si>
  <si>
    <t>DW</t>
  </si>
  <si>
    <t>EW</t>
  </si>
  <si>
    <t>TSG Haßloch</t>
  </si>
  <si>
    <t>00</t>
  </si>
  <si>
    <t>99</t>
  </si>
  <si>
    <t>Sarah</t>
  </si>
  <si>
    <t>02</t>
  </si>
  <si>
    <t>03</t>
  </si>
  <si>
    <t>01</t>
  </si>
  <si>
    <t>04</t>
  </si>
  <si>
    <t>05</t>
  </si>
  <si>
    <t>Anna</t>
  </si>
  <si>
    <t>Maya</t>
  </si>
  <si>
    <t>Marie</t>
  </si>
  <si>
    <t>Julia</t>
  </si>
  <si>
    <t>Lorenz</t>
  </si>
  <si>
    <t>Mara</t>
  </si>
  <si>
    <t>Sophie</t>
  </si>
  <si>
    <t>Chiara</t>
  </si>
  <si>
    <t>Pfeifer</t>
  </si>
  <si>
    <t>Anika</t>
  </si>
  <si>
    <t>Magin</t>
  </si>
  <si>
    <t>Sophia</t>
  </si>
  <si>
    <t>Jette</t>
  </si>
  <si>
    <t>TV Maudach</t>
  </si>
  <si>
    <t>TG 04 Limburgerhof</t>
  </si>
  <si>
    <t>TT Sickingen</t>
  </si>
  <si>
    <t>Sonntag, 21.10.2018</t>
  </si>
  <si>
    <t>10:00 Uhr</t>
  </si>
  <si>
    <t>WK 205     Kür-modifiziert     LK 3      Jg. offen</t>
  </si>
  <si>
    <t>SG Contwig-Zweibrücken</t>
  </si>
  <si>
    <t>TV Edenkoben/Hatzenbühl</t>
  </si>
  <si>
    <t>TB Oppau</t>
  </si>
  <si>
    <t>WK 206 -  Kür modifiziert    LK 3     Jahrgang 2003  und jünger</t>
  </si>
  <si>
    <t>TV Edenkoben</t>
  </si>
  <si>
    <t>TV 1861 Landau</t>
  </si>
  <si>
    <t>Schmid</t>
  </si>
  <si>
    <t>Köppl</t>
  </si>
  <si>
    <t>Lisa-Marie</t>
  </si>
  <si>
    <t>Wörle</t>
  </si>
  <si>
    <t>Chevalier</t>
  </si>
  <si>
    <t>Céline</t>
  </si>
  <si>
    <t>Tabellion</t>
  </si>
  <si>
    <t>Anne</t>
  </si>
  <si>
    <t>Wonneberg</t>
  </si>
  <si>
    <t>Anja</t>
  </si>
  <si>
    <t>98</t>
  </si>
  <si>
    <t>96</t>
  </si>
  <si>
    <t>Schmitz</t>
  </si>
  <si>
    <t>Friedericke</t>
  </si>
  <si>
    <t>Knoche</t>
  </si>
  <si>
    <t>Vornhagen</t>
  </si>
  <si>
    <t>Joelle-Sophie</t>
  </si>
  <si>
    <t>Quaisser</t>
  </si>
  <si>
    <t>Alexandra</t>
  </si>
  <si>
    <t>Deege</t>
  </si>
  <si>
    <t>Simone</t>
  </si>
  <si>
    <t>93</t>
  </si>
  <si>
    <t>Müller</t>
  </si>
  <si>
    <t>Celine</t>
  </si>
  <si>
    <t>Reichert</t>
  </si>
  <si>
    <t>Aimee</t>
  </si>
  <si>
    <t>Conrad</t>
  </si>
  <si>
    <t>Korb</t>
  </si>
  <si>
    <t>Luisa</t>
  </si>
  <si>
    <t>Schunck</t>
  </si>
  <si>
    <t>Melissa</t>
  </si>
  <si>
    <t>Kiehm</t>
  </si>
  <si>
    <t>Amelie</t>
  </si>
  <si>
    <t>Carius</t>
  </si>
  <si>
    <t>Milena</t>
  </si>
  <si>
    <t xml:space="preserve">Kober </t>
  </si>
  <si>
    <t>Wirth</t>
  </si>
  <si>
    <t>Sofia</t>
  </si>
  <si>
    <t>Veliqi</t>
  </si>
  <si>
    <t>Lauresa</t>
  </si>
  <si>
    <t>Heckmann</t>
  </si>
  <si>
    <t>Marlene</t>
  </si>
  <si>
    <t>Obermayer</t>
  </si>
  <si>
    <t>Ann-Sophie</t>
  </si>
  <si>
    <t>Pfeiffer</t>
  </si>
  <si>
    <t>Vera</t>
  </si>
  <si>
    <t>97</t>
  </si>
  <si>
    <t>07</t>
  </si>
  <si>
    <t>Sitter</t>
  </si>
  <si>
    <t>Katrin</t>
  </si>
  <si>
    <t>Munisevic</t>
  </si>
  <si>
    <t>Arwen</t>
  </si>
  <si>
    <t>Jesse</t>
  </si>
  <si>
    <t>Brandhuber</t>
  </si>
  <si>
    <t>Rania</t>
  </si>
  <si>
    <t>94</t>
  </si>
  <si>
    <t xml:space="preserve">Weinacht </t>
  </si>
  <si>
    <t>Felicia</t>
  </si>
  <si>
    <t>Hust</t>
  </si>
  <si>
    <t>Lena</t>
  </si>
  <si>
    <t>Greiner</t>
  </si>
  <si>
    <t>Annalena</t>
  </si>
  <si>
    <t>Hock</t>
  </si>
  <si>
    <t>Emily</t>
  </si>
  <si>
    <t>Belz</t>
  </si>
  <si>
    <t>Fiedler</t>
  </si>
  <si>
    <t>Carolin</t>
  </si>
  <si>
    <t>06</t>
  </si>
  <si>
    <t>Bregler</t>
  </si>
  <si>
    <t>Eisen</t>
  </si>
  <si>
    <t>Damminger</t>
  </si>
  <si>
    <t>Gronbach</t>
  </si>
  <si>
    <t>Maren</t>
  </si>
  <si>
    <t>Nikolaitschik</t>
  </si>
  <si>
    <t>Kathrin</t>
  </si>
  <si>
    <t>92</t>
  </si>
  <si>
    <t>Kennel</t>
  </si>
  <si>
    <t>Weber</t>
  </si>
  <si>
    <t>Vivienne</t>
  </si>
  <si>
    <t>Fuchs</t>
  </si>
  <si>
    <t>Mia</t>
  </si>
  <si>
    <t>Scherne</t>
  </si>
  <si>
    <t>Jule</t>
  </si>
  <si>
    <t>Schuck</t>
  </si>
  <si>
    <t>Kittelberger</t>
  </si>
  <si>
    <t>Lisa</t>
  </si>
  <si>
    <t>Jonjic</t>
  </si>
  <si>
    <t>Angelina</t>
  </si>
  <si>
    <t>Staat</t>
  </si>
  <si>
    <t>Enya</t>
  </si>
  <si>
    <t>Sieburg</t>
  </si>
  <si>
    <t>Kruppenbacher</t>
  </si>
  <si>
    <t>Wilhelm</t>
  </si>
  <si>
    <t>Rosa</t>
  </si>
  <si>
    <t>Hillmer</t>
  </si>
  <si>
    <t>Johanna</t>
  </si>
  <si>
    <t>Asam</t>
  </si>
  <si>
    <t>Santangelo</t>
  </si>
  <si>
    <t>Alicia</t>
  </si>
  <si>
    <t>Toth</t>
  </si>
  <si>
    <t>Yolanda</t>
  </si>
  <si>
    <t>Cakar</t>
  </si>
  <si>
    <t>Melisa</t>
  </si>
  <si>
    <t>Hülsenbeck</t>
  </si>
  <si>
    <t>Fiona</t>
  </si>
  <si>
    <t>Loos</t>
  </si>
  <si>
    <t>Clara</t>
  </si>
  <si>
    <t>Hertel</t>
  </si>
  <si>
    <t>Caroline</t>
  </si>
  <si>
    <t>Adam</t>
  </si>
  <si>
    <t>Bernhard</t>
  </si>
  <si>
    <t>Becker</t>
  </si>
  <si>
    <t>Eva</t>
  </si>
  <si>
    <t>Raudszus</t>
  </si>
  <si>
    <t>Doro</t>
  </si>
  <si>
    <t>Kilbert</t>
  </si>
  <si>
    <t>Rittner</t>
  </si>
  <si>
    <t>Marleen</t>
  </si>
  <si>
    <t>Miftari</t>
  </si>
  <si>
    <t>Erza</t>
  </si>
  <si>
    <t>Krause</t>
  </si>
  <si>
    <t>Baier</t>
  </si>
  <si>
    <t>Jessica</t>
  </si>
  <si>
    <t>Madeleine</t>
  </si>
  <si>
    <t>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</si>
</sst>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6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MS Sans Serif"/>
      <family val="0"/>
    </font>
    <font>
      <b/>
      <sz val="12"/>
      <color indexed="1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4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2" fillId="32" borderId="17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8" xfId="0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7" fillId="35" borderId="24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9" fillId="35" borderId="24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20" fontId="7" fillId="34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1" fillId="0" borderId="26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4" fillId="32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6" fillId="7" borderId="25" xfId="0" applyFont="1" applyFill="1" applyBorder="1" applyAlignment="1">
      <alignment/>
    </xf>
    <xf numFmtId="0" fontId="6" fillId="7" borderId="24" xfId="0" applyFont="1" applyFill="1" applyBorder="1" applyAlignment="1">
      <alignment/>
    </xf>
    <xf numFmtId="0" fontId="7" fillId="7" borderId="13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2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6" fillId="35" borderId="29" xfId="0" applyFont="1" applyFill="1" applyBorder="1" applyAlignment="1">
      <alignment horizontal="left" vertical="center"/>
    </xf>
    <xf numFmtId="0" fontId="16" fillId="35" borderId="25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right"/>
    </xf>
    <xf numFmtId="0" fontId="1" fillId="32" borderId="16" xfId="0" applyFont="1" applyFill="1" applyBorder="1" applyAlignment="1">
      <alignment horizontal="right"/>
    </xf>
    <xf numFmtId="0" fontId="1" fillId="32" borderId="17" xfId="0" applyFont="1" applyFill="1" applyBorder="1" applyAlignment="1">
      <alignment horizontal="right"/>
    </xf>
    <xf numFmtId="0" fontId="4" fillId="32" borderId="28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5267325" cy="419100"/>
    <xdr:sp>
      <xdr:nvSpPr>
        <xdr:cNvPr id="1" name="Text 1"/>
        <xdr:cNvSpPr>
          <a:spLocks/>
        </xdr:cNvSpPr>
      </xdr:nvSpPr>
      <xdr:spPr>
        <a:xfrm>
          <a:off x="314325" y="114300"/>
          <a:ext cx="5267325" cy="419100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Pfalz-Mannschafts-Meisterschaften Gerätturnen weiblich 
</a:t>
          </a:r>
          <a:r>
            <a:rPr lang="en-US" cap="none" sz="1000" b="1" i="0" u="none" baseline="0">
              <a:solidFill>
                <a:srgbClr val="000080"/>
              </a:solidFill>
            </a:rPr>
            <a:t>am 20. / 21. Oktober 2018 in Contwig</a:t>
          </a:r>
          <a:r>
            <a:rPr lang="en-US" cap="none" sz="1200" b="1" i="0" u="none" baseline="0">
              <a:solidFill>
                <a:srgbClr val="000080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19050</xdr:rowOff>
    </xdr:from>
    <xdr:ext cx="5162550" cy="381000"/>
    <xdr:sp>
      <xdr:nvSpPr>
        <xdr:cNvPr id="1" name="Text 1"/>
        <xdr:cNvSpPr>
          <a:spLocks/>
        </xdr:cNvSpPr>
      </xdr:nvSpPr>
      <xdr:spPr>
        <a:xfrm>
          <a:off x="323850" y="19050"/>
          <a:ext cx="5162550" cy="381000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Pfalz-Mannschafts-Meisterschaften Gerätturnen weiblich 
</a:t>
          </a:r>
          <a:r>
            <a:rPr lang="en-US" cap="none" sz="1000" b="1" i="0" u="none" baseline="0">
              <a:solidFill>
                <a:srgbClr val="000080"/>
              </a:solidFill>
            </a:rPr>
            <a:t>am 20. / 21. Oktober 2018 in Contwig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2.7109375" style="117" customWidth="1"/>
    <col min="3" max="3" width="10.7109375" style="117" customWidth="1"/>
    <col min="4" max="4" width="3.7109375" style="0" customWidth="1"/>
    <col min="5" max="7" width="5.7109375" style="0" customWidth="1"/>
    <col min="8" max="8" width="6.7109375" style="0" customWidth="1"/>
    <col min="9" max="9" width="4.7109375" style="0" customWidth="1"/>
    <col min="10" max="11" width="5.7109375" style="0" customWidth="1"/>
    <col min="12" max="12" width="6.7109375" style="0" customWidth="1"/>
    <col min="13" max="15" width="5.7109375" style="0" customWidth="1"/>
    <col min="16" max="16" width="6.7109375" style="0" customWidth="1"/>
    <col min="17" max="19" width="5.7109375" style="0" customWidth="1"/>
    <col min="20" max="20" width="6.7109375" style="0" customWidth="1"/>
    <col min="21" max="21" width="11.7109375" style="0" customWidth="1"/>
    <col min="22" max="22" width="6.7109375" style="105" customWidth="1"/>
  </cols>
  <sheetData>
    <row r="1" spans="16:21" ht="13.5" thickBot="1">
      <c r="P1" s="73"/>
      <c r="Q1" s="101" t="s">
        <v>0</v>
      </c>
      <c r="R1" s="102"/>
      <c r="S1" s="102"/>
      <c r="T1" s="102"/>
      <c r="U1" s="103"/>
    </row>
    <row r="2" spans="16:21" ht="13.5" thickBot="1">
      <c r="P2" s="65"/>
      <c r="Q2" s="98" t="s">
        <v>49</v>
      </c>
      <c r="R2" s="99"/>
      <c r="S2" s="99"/>
      <c r="T2" s="99"/>
      <c r="U2" s="100"/>
    </row>
    <row r="3" ht="12.75">
      <c r="U3" s="70"/>
    </row>
    <row r="4" spans="16:22" ht="13.5" thickBot="1">
      <c r="P4" s="12"/>
      <c r="Q4" s="13"/>
      <c r="R4" s="13"/>
      <c r="S4" s="13"/>
      <c r="T4" s="71"/>
      <c r="U4" s="75" t="s">
        <v>50</v>
      </c>
      <c r="V4" s="115"/>
    </row>
    <row r="5" spans="2:21" ht="15">
      <c r="B5" s="118" t="s">
        <v>51</v>
      </c>
      <c r="C5" s="119"/>
      <c r="D5" s="83"/>
      <c r="E5" s="82"/>
      <c r="F5" s="83"/>
      <c r="G5" s="83"/>
      <c r="H5" s="82"/>
      <c r="I5" s="83"/>
      <c r="J5" s="84"/>
      <c r="K5" s="84"/>
      <c r="L5" s="84"/>
      <c r="M5" s="84"/>
      <c r="N5" s="84"/>
      <c r="O5" s="84"/>
      <c r="P5" s="85"/>
      <c r="Q5" s="13"/>
      <c r="R5" s="13"/>
      <c r="S5" s="13"/>
      <c r="T5" s="13"/>
      <c r="U5" s="72"/>
    </row>
    <row r="6" spans="1:22" ht="15.75" thickBot="1">
      <c r="A6" s="47"/>
      <c r="B6" s="120"/>
      <c r="C6" s="121"/>
      <c r="D6" s="40"/>
      <c r="E6" s="41"/>
      <c r="F6" s="42"/>
      <c r="G6" s="42"/>
      <c r="H6" s="144" t="s">
        <v>1</v>
      </c>
      <c r="I6" s="41"/>
      <c r="J6" s="42"/>
      <c r="K6" s="42"/>
      <c r="L6" s="40" t="s">
        <v>10</v>
      </c>
      <c r="M6" s="41"/>
      <c r="N6" s="42"/>
      <c r="O6" s="42"/>
      <c r="P6" s="43" t="s">
        <v>11</v>
      </c>
      <c r="Q6" s="44"/>
      <c r="R6" s="45"/>
      <c r="S6" s="45"/>
      <c r="T6" s="43" t="s">
        <v>2</v>
      </c>
      <c r="U6" s="1" t="s">
        <v>6</v>
      </c>
      <c r="V6" s="111" t="s">
        <v>12</v>
      </c>
    </row>
    <row r="7" spans="1:22" ht="15">
      <c r="A7" s="74">
        <v>402</v>
      </c>
      <c r="B7" s="122" t="s">
        <v>24</v>
      </c>
      <c r="C7" s="123"/>
      <c r="D7" s="32"/>
      <c r="E7" s="30"/>
      <c r="F7" s="31"/>
      <c r="G7" s="31"/>
      <c r="H7" s="53">
        <f>$H$24</f>
        <v>36</v>
      </c>
      <c r="I7" s="29"/>
      <c r="J7" s="33"/>
      <c r="K7" s="33"/>
      <c r="L7" s="53">
        <f>$L$24</f>
        <v>36.5</v>
      </c>
      <c r="M7" s="29"/>
      <c r="N7" s="33"/>
      <c r="O7" s="33"/>
      <c r="P7" s="53">
        <f>$P$24</f>
        <v>37.9</v>
      </c>
      <c r="Q7" s="34"/>
      <c r="R7" s="35"/>
      <c r="S7" s="35"/>
      <c r="T7" s="86">
        <f>$T$24</f>
        <v>40.2</v>
      </c>
      <c r="U7" s="55">
        <f aca="true" t="shared" si="0" ref="U7:U13">SUM(H7+L7+P7+T7)</f>
        <v>150.60000000000002</v>
      </c>
      <c r="V7" s="112" t="s">
        <v>13</v>
      </c>
    </row>
    <row r="8" spans="1:22" ht="15">
      <c r="A8" s="74">
        <v>405</v>
      </c>
      <c r="B8" s="124" t="s">
        <v>46</v>
      </c>
      <c r="C8" s="125"/>
      <c r="D8" s="7"/>
      <c r="E8" s="30"/>
      <c r="F8" s="31"/>
      <c r="G8" s="142"/>
      <c r="H8" s="53">
        <f>$H$54</f>
        <v>37.199999999999996</v>
      </c>
      <c r="I8" s="29"/>
      <c r="J8" s="33"/>
      <c r="K8" s="33"/>
      <c r="L8" s="53">
        <f>$L$54</f>
        <v>34.349999999999994</v>
      </c>
      <c r="M8" s="29"/>
      <c r="N8" s="33"/>
      <c r="O8" s="33"/>
      <c r="P8" s="53">
        <f>$P$54</f>
        <v>37.25</v>
      </c>
      <c r="Q8" s="34"/>
      <c r="R8" s="35"/>
      <c r="S8" s="35"/>
      <c r="T8" s="86">
        <f>$T$54</f>
        <v>36.7</v>
      </c>
      <c r="U8" s="55">
        <f t="shared" si="0"/>
        <v>145.5</v>
      </c>
      <c r="V8" s="113" t="s">
        <v>14</v>
      </c>
    </row>
    <row r="9" spans="1:22" ht="15">
      <c r="A9" s="74">
        <v>401</v>
      </c>
      <c r="B9" s="126" t="s">
        <v>47</v>
      </c>
      <c r="C9" s="123"/>
      <c r="D9" s="31"/>
      <c r="E9" s="30"/>
      <c r="F9" s="31"/>
      <c r="G9" s="31"/>
      <c r="H9" s="53">
        <f>$H$15</f>
        <v>35.599999999999994</v>
      </c>
      <c r="I9" s="29"/>
      <c r="J9" s="33"/>
      <c r="K9" s="33"/>
      <c r="L9" s="53">
        <f>$L$15</f>
        <v>33.599999999999994</v>
      </c>
      <c r="M9" s="29"/>
      <c r="N9" s="33"/>
      <c r="O9" s="33"/>
      <c r="P9" s="53">
        <f>$P$15</f>
        <v>35.85</v>
      </c>
      <c r="Q9" s="34"/>
      <c r="R9" s="35"/>
      <c r="S9" s="35"/>
      <c r="T9" s="86">
        <f>$T$15</f>
        <v>38.550000000000004</v>
      </c>
      <c r="U9" s="55">
        <f t="shared" si="0"/>
        <v>143.6</v>
      </c>
      <c r="V9" s="114" t="s">
        <v>15</v>
      </c>
    </row>
    <row r="10" spans="1:22" ht="15">
      <c r="A10" s="74">
        <v>403</v>
      </c>
      <c r="B10" s="127" t="s">
        <v>52</v>
      </c>
      <c r="C10" s="123"/>
      <c r="D10" s="81"/>
      <c r="E10" s="30"/>
      <c r="F10" s="31"/>
      <c r="G10" s="31"/>
      <c r="H10" s="53">
        <f>$H$33</f>
        <v>34.35</v>
      </c>
      <c r="I10" s="29"/>
      <c r="J10" s="33"/>
      <c r="K10" s="33"/>
      <c r="L10" s="53">
        <f>$L$33</f>
        <v>34.6</v>
      </c>
      <c r="M10" s="29"/>
      <c r="N10" s="33"/>
      <c r="O10" s="33"/>
      <c r="P10" s="53">
        <f>$P$33</f>
        <v>35.599999999999994</v>
      </c>
      <c r="Q10" s="34"/>
      <c r="R10" s="35"/>
      <c r="S10" s="35"/>
      <c r="T10" s="53">
        <f>$T$33</f>
        <v>38.6</v>
      </c>
      <c r="U10" s="55">
        <f t="shared" si="0"/>
        <v>143.15</v>
      </c>
      <c r="V10" s="114" t="s">
        <v>16</v>
      </c>
    </row>
    <row r="11" spans="1:22" ht="15">
      <c r="A11" s="74">
        <v>406</v>
      </c>
      <c r="B11" s="126" t="s">
        <v>53</v>
      </c>
      <c r="C11" s="128"/>
      <c r="D11" s="81"/>
      <c r="E11" s="30"/>
      <c r="F11" s="31"/>
      <c r="G11" s="31"/>
      <c r="H11" s="53">
        <f>$H$63</f>
        <v>34.25</v>
      </c>
      <c r="I11" s="29"/>
      <c r="J11" s="33"/>
      <c r="K11" s="33"/>
      <c r="L11" s="53">
        <f>$L$63</f>
        <v>34.4</v>
      </c>
      <c r="M11" s="29"/>
      <c r="N11" s="33"/>
      <c r="O11" s="33"/>
      <c r="P11" s="53">
        <f>$P$63</f>
        <v>35.650000000000006</v>
      </c>
      <c r="Q11" s="34"/>
      <c r="R11" s="35"/>
      <c r="S11" s="35"/>
      <c r="T11" s="53">
        <f>$T$63</f>
        <v>38.05</v>
      </c>
      <c r="U11" s="55">
        <f t="shared" si="0"/>
        <v>142.35000000000002</v>
      </c>
      <c r="V11" s="114" t="s">
        <v>17</v>
      </c>
    </row>
    <row r="12" spans="1:22" ht="15">
      <c r="A12" s="74">
        <v>404</v>
      </c>
      <c r="B12" s="146" t="s">
        <v>19</v>
      </c>
      <c r="C12" s="147"/>
      <c r="D12" s="81"/>
      <c r="E12" s="30"/>
      <c r="F12" s="31"/>
      <c r="G12" s="31"/>
      <c r="H12" s="53">
        <f>$H$44</f>
        <v>35.2</v>
      </c>
      <c r="I12" s="29"/>
      <c r="J12" s="33"/>
      <c r="K12" s="33"/>
      <c r="L12" s="53">
        <f>$L$44</f>
        <v>31.299999999999997</v>
      </c>
      <c r="M12" s="29"/>
      <c r="N12" s="33"/>
      <c r="O12" s="33"/>
      <c r="P12" s="53">
        <f>$P$44</f>
        <v>32.349999999999994</v>
      </c>
      <c r="Q12" s="34"/>
      <c r="R12" s="35"/>
      <c r="S12" s="35"/>
      <c r="T12" s="53">
        <f>$T$44</f>
        <v>38.699999999999996</v>
      </c>
      <c r="U12" s="55">
        <f t="shared" si="0"/>
        <v>137.54999999999998</v>
      </c>
      <c r="V12" s="114" t="s">
        <v>18</v>
      </c>
    </row>
    <row r="13" spans="1:22" ht="15">
      <c r="A13" s="74">
        <v>407</v>
      </c>
      <c r="B13" s="122" t="s">
        <v>54</v>
      </c>
      <c r="C13" s="123"/>
      <c r="D13" s="32"/>
      <c r="E13" s="30"/>
      <c r="F13" s="31"/>
      <c r="G13" s="31"/>
      <c r="H13" s="53">
        <f>$H$74</f>
        <v>32.7</v>
      </c>
      <c r="I13" s="29"/>
      <c r="J13" s="33"/>
      <c r="K13" s="33"/>
      <c r="L13" s="53">
        <f>$L$74</f>
        <v>30.299999999999997</v>
      </c>
      <c r="M13" s="29"/>
      <c r="N13" s="33"/>
      <c r="O13" s="33"/>
      <c r="P13" s="53">
        <f>$P$74</f>
        <v>37.8</v>
      </c>
      <c r="Q13" s="34"/>
      <c r="R13" s="35"/>
      <c r="S13" s="35"/>
      <c r="T13" s="53">
        <f>$T$74</f>
        <v>35.4</v>
      </c>
      <c r="U13" s="55">
        <f t="shared" si="0"/>
        <v>136.2</v>
      </c>
      <c r="V13" s="114" t="s">
        <v>182</v>
      </c>
    </row>
    <row r="14" spans="1:21" ht="21" thickBot="1">
      <c r="A14" s="48"/>
      <c r="P14" s="12"/>
      <c r="Q14" s="13"/>
      <c r="R14" s="13"/>
      <c r="S14" s="13"/>
      <c r="T14" s="11"/>
      <c r="U14" s="13"/>
    </row>
    <row r="15" spans="1:22" ht="15.75" thickBot="1">
      <c r="A15" s="60">
        <v>401</v>
      </c>
      <c r="B15" s="129" t="s">
        <v>47</v>
      </c>
      <c r="C15" s="130"/>
      <c r="D15" s="17"/>
      <c r="E15" s="25"/>
      <c r="F15" s="18"/>
      <c r="G15" s="18"/>
      <c r="H15" s="21">
        <f>(LARGE(H17:H22,1)+(LARGE(H17:H22,2)+(LARGE(H17:H22,3))))</f>
        <v>35.599999999999994</v>
      </c>
      <c r="I15" s="25"/>
      <c r="J15" s="18"/>
      <c r="K15" s="18"/>
      <c r="L15" s="21">
        <f>(LARGE(L17:L22,1)+(LARGE(L17:L22,2)+(LARGE(L17:L22,3))))</f>
        <v>33.599999999999994</v>
      </c>
      <c r="M15" s="25"/>
      <c r="N15" s="18"/>
      <c r="O15" s="18"/>
      <c r="P15" s="21">
        <f>(LARGE(P17:P22,1)+(LARGE(P17:P22,2)+(LARGE(P17:P22,3))))</f>
        <v>35.85</v>
      </c>
      <c r="Q15" s="25"/>
      <c r="R15" s="18"/>
      <c r="S15" s="18"/>
      <c r="T15" s="21">
        <f>(LARGE(T17:T22,1)+(LARGE(T17:T22,2)+(LARGE(T17:T22,3))))</f>
        <v>38.550000000000004</v>
      </c>
      <c r="U15" s="27">
        <f>SUM(H15+L15+P15+T15)</f>
        <v>143.6</v>
      </c>
      <c r="V15" s="104" t="s">
        <v>15</v>
      </c>
    </row>
    <row r="16" spans="1:22" ht="13.5" thickBot="1">
      <c r="A16" s="61" t="s">
        <v>3</v>
      </c>
      <c r="B16" s="131" t="s">
        <v>7</v>
      </c>
      <c r="C16" s="131" t="s">
        <v>8</v>
      </c>
      <c r="D16" s="61" t="s">
        <v>4</v>
      </c>
      <c r="E16" s="62" t="s">
        <v>22</v>
      </c>
      <c r="F16" s="62" t="s">
        <v>23</v>
      </c>
      <c r="G16" s="62" t="s">
        <v>5</v>
      </c>
      <c r="H16" s="62" t="s">
        <v>1</v>
      </c>
      <c r="I16" s="62" t="s">
        <v>22</v>
      </c>
      <c r="J16" s="62" t="s">
        <v>23</v>
      </c>
      <c r="K16" s="62" t="s">
        <v>5</v>
      </c>
      <c r="L16" s="62" t="s">
        <v>10</v>
      </c>
      <c r="M16" s="62" t="s">
        <v>22</v>
      </c>
      <c r="N16" s="62" t="s">
        <v>23</v>
      </c>
      <c r="O16" s="62" t="s">
        <v>5</v>
      </c>
      <c r="P16" s="62" t="s">
        <v>11</v>
      </c>
      <c r="Q16" s="62" t="s">
        <v>22</v>
      </c>
      <c r="R16" s="62" t="s">
        <v>23</v>
      </c>
      <c r="S16" s="62" t="s">
        <v>5</v>
      </c>
      <c r="T16" s="63" t="s">
        <v>2</v>
      </c>
      <c r="U16" s="64" t="s">
        <v>6</v>
      </c>
      <c r="V16" s="110" t="s">
        <v>12</v>
      </c>
    </row>
    <row r="17" spans="1:21" ht="12.75">
      <c r="A17" s="6">
        <v>1</v>
      </c>
      <c r="B17" s="132" t="s">
        <v>58</v>
      </c>
      <c r="C17" s="132" t="s">
        <v>40</v>
      </c>
      <c r="D17" s="89" t="s">
        <v>28</v>
      </c>
      <c r="E17" s="2">
        <v>0</v>
      </c>
      <c r="F17" s="3">
        <f>(SUM(10-(0+0)/2))</f>
        <v>10</v>
      </c>
      <c r="G17" s="2"/>
      <c r="H17" s="4">
        <v>0</v>
      </c>
      <c r="I17" s="2">
        <v>0</v>
      </c>
      <c r="J17" s="3">
        <f>(SUM(10-(0+0)/2))</f>
        <v>10</v>
      </c>
      <c r="K17" s="2"/>
      <c r="L17" s="4">
        <v>0</v>
      </c>
      <c r="M17" s="2">
        <v>0</v>
      </c>
      <c r="N17" s="3">
        <f>(SUM(10-(0+0)/2))</f>
        <v>10</v>
      </c>
      <c r="O17" s="2"/>
      <c r="P17" s="4">
        <v>0</v>
      </c>
      <c r="Q17" s="2">
        <v>0</v>
      </c>
      <c r="R17" s="3">
        <f aca="true" t="shared" si="1" ref="R17:R22">(SUM(10-(0+0)/2))</f>
        <v>10</v>
      </c>
      <c r="S17" s="2"/>
      <c r="T17" s="4">
        <v>0</v>
      </c>
      <c r="U17" s="5">
        <f aca="true" t="shared" si="2" ref="U17:U22">SUM(H17+L17+P17+T17)</f>
        <v>0</v>
      </c>
    </row>
    <row r="18" spans="1:21" ht="12.75">
      <c r="A18" s="6">
        <v>2</v>
      </c>
      <c r="B18" s="132" t="s">
        <v>59</v>
      </c>
      <c r="C18" s="132" t="s">
        <v>60</v>
      </c>
      <c r="D18" s="89" t="s">
        <v>28</v>
      </c>
      <c r="E18" s="2">
        <v>4.3</v>
      </c>
      <c r="F18" s="3">
        <f>(SUM(10-(2.7+2.6)/2))</f>
        <v>7.35</v>
      </c>
      <c r="G18" s="2"/>
      <c r="H18" s="4">
        <f>SUM(E18+F18-G18)</f>
        <v>11.649999999999999</v>
      </c>
      <c r="I18" s="2">
        <v>0</v>
      </c>
      <c r="J18" s="3">
        <f>(SUM(10-(0+0)/2))</f>
        <v>10</v>
      </c>
      <c r="K18" s="2"/>
      <c r="L18" s="4">
        <v>0</v>
      </c>
      <c r="M18" s="2">
        <v>4.3</v>
      </c>
      <c r="N18" s="3">
        <f>(SUM(10-(3.5+3)/2))</f>
        <v>6.75</v>
      </c>
      <c r="O18" s="2"/>
      <c r="P18" s="4">
        <f>SUM(M18+N18-O18)</f>
        <v>11.05</v>
      </c>
      <c r="Q18" s="2">
        <v>0</v>
      </c>
      <c r="R18" s="3">
        <f t="shared" si="1"/>
        <v>10</v>
      </c>
      <c r="S18" s="2"/>
      <c r="T18" s="4">
        <v>0</v>
      </c>
      <c r="U18" s="5">
        <f t="shared" si="2"/>
        <v>22.7</v>
      </c>
    </row>
    <row r="19" spans="1:21" ht="12.75">
      <c r="A19" s="6">
        <v>3</v>
      </c>
      <c r="B19" s="132" t="s">
        <v>61</v>
      </c>
      <c r="C19" s="132" t="s">
        <v>20</v>
      </c>
      <c r="D19" s="89" t="s">
        <v>30</v>
      </c>
      <c r="E19" s="2">
        <v>3.5</v>
      </c>
      <c r="F19" s="3">
        <f>(SUM(10-(2.4+2.4)/2))</f>
        <v>7.6</v>
      </c>
      <c r="G19" s="2"/>
      <c r="H19" s="4">
        <f>SUM(E19+F19-G19)</f>
        <v>11.1</v>
      </c>
      <c r="I19" s="2">
        <v>3.5</v>
      </c>
      <c r="J19" s="3">
        <f>(SUM(10-(1.8+2.2)/2))</f>
        <v>8</v>
      </c>
      <c r="K19" s="2">
        <v>1</v>
      </c>
      <c r="L19" s="4">
        <f>SUM(I19+J19-K19)</f>
        <v>10.5</v>
      </c>
      <c r="M19" s="2">
        <v>4.5</v>
      </c>
      <c r="N19" s="3">
        <f>(SUM(10-(2.8+3.1)/2))</f>
        <v>7.05</v>
      </c>
      <c r="O19" s="2"/>
      <c r="P19" s="4">
        <f>SUM(M19+N19-O19)</f>
        <v>11.55</v>
      </c>
      <c r="Q19" s="2">
        <v>4.9</v>
      </c>
      <c r="R19" s="3">
        <f>(SUM(10-(1.9+2.2)/2))</f>
        <v>7.95</v>
      </c>
      <c r="S19" s="2"/>
      <c r="T19" s="4">
        <f>SUM(Q19+R19-S19)</f>
        <v>12.850000000000001</v>
      </c>
      <c r="U19" s="5">
        <f t="shared" si="2"/>
        <v>46.00000000000001</v>
      </c>
    </row>
    <row r="20" spans="1:21" ht="12.75">
      <c r="A20" s="6">
        <v>4</v>
      </c>
      <c r="B20" s="132" t="s">
        <v>62</v>
      </c>
      <c r="C20" s="132" t="s">
        <v>63</v>
      </c>
      <c r="D20" s="89" t="s">
        <v>68</v>
      </c>
      <c r="E20" s="2">
        <v>4.3</v>
      </c>
      <c r="F20" s="3">
        <f>(SUM(10-(2+2.1)/2))</f>
        <v>7.95</v>
      </c>
      <c r="G20" s="2"/>
      <c r="H20" s="4">
        <f>SUM(E20+F20-G20)</f>
        <v>12.25</v>
      </c>
      <c r="I20" s="2">
        <v>3.7</v>
      </c>
      <c r="J20" s="3">
        <f>(SUM(10-(1.1+1.5)/2))</f>
        <v>8.7</v>
      </c>
      <c r="K20" s="2"/>
      <c r="L20" s="4">
        <f>SUM(I20+J20-K20)</f>
        <v>12.399999999999999</v>
      </c>
      <c r="M20" s="2">
        <v>4.2</v>
      </c>
      <c r="N20" s="3">
        <f>(SUM(10-(1.7+1.9)/2))</f>
        <v>8.2</v>
      </c>
      <c r="O20" s="2"/>
      <c r="P20" s="4">
        <f>SUM(M20+N20-O20)</f>
        <v>12.399999999999999</v>
      </c>
      <c r="Q20" s="2">
        <v>5.9</v>
      </c>
      <c r="R20" s="3">
        <f>(SUM(10-(3.1+2.9)/2))</f>
        <v>7</v>
      </c>
      <c r="S20" s="2"/>
      <c r="T20" s="4">
        <f>SUM(Q20+R20-S20)</f>
        <v>12.9</v>
      </c>
      <c r="U20" s="5">
        <f t="shared" si="2"/>
        <v>49.949999999999996</v>
      </c>
    </row>
    <row r="21" spans="1:21" ht="12.75">
      <c r="A21" s="6">
        <v>5</v>
      </c>
      <c r="B21" s="132" t="s">
        <v>64</v>
      </c>
      <c r="C21" s="132" t="s">
        <v>65</v>
      </c>
      <c r="D21" s="89" t="s">
        <v>26</v>
      </c>
      <c r="E21" s="2">
        <v>0</v>
      </c>
      <c r="F21" s="3">
        <f>(SUM(10-(0+0)/2))</f>
        <v>10</v>
      </c>
      <c r="G21" s="2"/>
      <c r="H21" s="4">
        <v>0</v>
      </c>
      <c r="I21" s="2">
        <v>3.6</v>
      </c>
      <c r="J21" s="3">
        <f>(SUM(10-(2+1.8)/2))</f>
        <v>8.1</v>
      </c>
      <c r="K21" s="2">
        <v>1</v>
      </c>
      <c r="L21" s="4">
        <f>SUM(I21+J21-K21)</f>
        <v>10.7</v>
      </c>
      <c r="M21" s="2">
        <v>0</v>
      </c>
      <c r="N21" s="3">
        <f>(SUM(10-(0+0)/2))</f>
        <v>10</v>
      </c>
      <c r="O21" s="2"/>
      <c r="P21" s="4">
        <v>0</v>
      </c>
      <c r="Q21" s="2">
        <v>5.3</v>
      </c>
      <c r="R21" s="3">
        <f>(SUM(10-(2.4+2.6)/2))</f>
        <v>7.5</v>
      </c>
      <c r="S21" s="2"/>
      <c r="T21" s="4">
        <f>SUM(Q21+R21-S21)</f>
        <v>12.8</v>
      </c>
      <c r="U21" s="5">
        <f t="shared" si="2"/>
        <v>23.5</v>
      </c>
    </row>
    <row r="22" spans="1:21" ht="12.75">
      <c r="A22" s="6">
        <v>6</v>
      </c>
      <c r="B22" s="132" t="s">
        <v>66</v>
      </c>
      <c r="C22" s="132" t="s">
        <v>67</v>
      </c>
      <c r="D22" s="89" t="s">
        <v>69</v>
      </c>
      <c r="E22" s="2">
        <v>4.3</v>
      </c>
      <c r="F22" s="3">
        <f>(SUM(10-(2.4+2.8)/2))</f>
        <v>7.4</v>
      </c>
      <c r="G22" s="2"/>
      <c r="H22" s="4">
        <f>SUM(E22+F22-G22)</f>
        <v>11.7</v>
      </c>
      <c r="I22" s="2">
        <v>3.5</v>
      </c>
      <c r="J22" s="3">
        <f>(SUM(10-(3.4+3.8)/2))</f>
        <v>6.4</v>
      </c>
      <c r="K22" s="2">
        <v>1</v>
      </c>
      <c r="L22" s="4">
        <f>SUM(I22+J22-K22)</f>
        <v>8.9</v>
      </c>
      <c r="M22" s="2">
        <v>4</v>
      </c>
      <c r="N22" s="3">
        <f>(SUM(10-(2.2+2)/2))</f>
        <v>7.9</v>
      </c>
      <c r="O22" s="2"/>
      <c r="P22" s="4">
        <f>SUM(M22+N22-O22)</f>
        <v>11.9</v>
      </c>
      <c r="Q22" s="2">
        <v>0</v>
      </c>
      <c r="R22" s="3">
        <f t="shared" si="1"/>
        <v>10</v>
      </c>
      <c r="S22" s="2"/>
      <c r="T22" s="4">
        <v>0</v>
      </c>
      <c r="U22" s="5">
        <f t="shared" si="2"/>
        <v>32.5</v>
      </c>
    </row>
    <row r="23" spans="1:21" ht="13.5" thickBot="1">
      <c r="A23" s="6"/>
      <c r="B23" s="133"/>
      <c r="C23" s="133"/>
      <c r="D23" s="66"/>
      <c r="E23" s="2"/>
      <c r="F23" s="3"/>
      <c r="G23" s="2"/>
      <c r="H23" s="4"/>
      <c r="I23" s="2"/>
      <c r="J23" s="3"/>
      <c r="K23" s="2"/>
      <c r="L23" s="4"/>
      <c r="M23" s="2"/>
      <c r="N23" s="3"/>
      <c r="O23" s="2"/>
      <c r="P23" s="4"/>
      <c r="Q23" s="2"/>
      <c r="R23" s="3"/>
      <c r="S23" s="2"/>
      <c r="T23" s="4"/>
      <c r="U23" s="5"/>
    </row>
    <row r="24" spans="1:22" ht="15.75" thickBot="1">
      <c r="A24" s="60">
        <v>402</v>
      </c>
      <c r="B24" s="129" t="s">
        <v>24</v>
      </c>
      <c r="C24" s="130"/>
      <c r="D24" s="17"/>
      <c r="E24" s="25"/>
      <c r="F24" s="18"/>
      <c r="G24" s="18"/>
      <c r="H24" s="21">
        <f>(LARGE(H26:H31,1)+(LARGE(H26:H31,2)+(LARGE(H26:H31,3))))</f>
        <v>36</v>
      </c>
      <c r="I24" s="25"/>
      <c r="J24" s="18"/>
      <c r="K24" s="18"/>
      <c r="L24" s="21">
        <f>(LARGE(L26:L31,1)+(LARGE(L26:L31,2)+(LARGE(L26:L31,3))))</f>
        <v>36.5</v>
      </c>
      <c r="M24" s="25"/>
      <c r="N24" s="18"/>
      <c r="O24" s="18"/>
      <c r="P24" s="21">
        <f>(LARGE(P26:P31,1)+(LARGE(P26:P31,2)+(LARGE(P26:P31,3))))</f>
        <v>37.9</v>
      </c>
      <c r="Q24" s="25"/>
      <c r="R24" s="18"/>
      <c r="S24" s="18"/>
      <c r="T24" s="21">
        <f>(LARGE(T26:T31,1)+(LARGE(T26:T31,2)+(LARGE(T26:T31,3))))</f>
        <v>40.2</v>
      </c>
      <c r="U24" s="27">
        <f>SUM(H24+L24+P24+T24)</f>
        <v>150.60000000000002</v>
      </c>
      <c r="V24" s="104" t="s">
        <v>13</v>
      </c>
    </row>
    <row r="25" spans="1:22" ht="13.5" thickBot="1">
      <c r="A25" s="61" t="s">
        <v>3</v>
      </c>
      <c r="B25" s="131" t="s">
        <v>7</v>
      </c>
      <c r="C25" s="131" t="s">
        <v>8</v>
      </c>
      <c r="D25" s="61" t="s">
        <v>4</v>
      </c>
      <c r="E25" s="62" t="s">
        <v>22</v>
      </c>
      <c r="F25" s="62" t="s">
        <v>23</v>
      </c>
      <c r="G25" s="62" t="s">
        <v>5</v>
      </c>
      <c r="H25" s="62" t="s">
        <v>1</v>
      </c>
      <c r="I25" s="62" t="s">
        <v>22</v>
      </c>
      <c r="J25" s="62" t="s">
        <v>23</v>
      </c>
      <c r="K25" s="62" t="s">
        <v>5</v>
      </c>
      <c r="L25" s="62" t="s">
        <v>10</v>
      </c>
      <c r="M25" s="62" t="s">
        <v>22</v>
      </c>
      <c r="N25" s="62" t="s">
        <v>23</v>
      </c>
      <c r="O25" s="62" t="s">
        <v>5</v>
      </c>
      <c r="P25" s="62" t="s">
        <v>11</v>
      </c>
      <c r="Q25" s="62" t="s">
        <v>22</v>
      </c>
      <c r="R25" s="62" t="s">
        <v>23</v>
      </c>
      <c r="S25" s="62" t="s">
        <v>5</v>
      </c>
      <c r="T25" s="63" t="s">
        <v>2</v>
      </c>
      <c r="U25" s="64" t="s">
        <v>6</v>
      </c>
      <c r="V25" s="110" t="s">
        <v>12</v>
      </c>
    </row>
    <row r="26" spans="1:21" ht="12.75">
      <c r="A26" s="6">
        <v>1</v>
      </c>
      <c r="B26" s="132" t="s">
        <v>70</v>
      </c>
      <c r="C26" s="132" t="s">
        <v>71</v>
      </c>
      <c r="D26" s="89" t="s">
        <v>28</v>
      </c>
      <c r="E26" s="2">
        <v>0</v>
      </c>
      <c r="F26" s="3">
        <f>(SUM(10-(0+0)/2))</f>
        <v>10</v>
      </c>
      <c r="G26" s="2"/>
      <c r="H26" s="4">
        <v>0</v>
      </c>
      <c r="I26" s="2">
        <v>0</v>
      </c>
      <c r="J26" s="3">
        <f>(SUM(10-(0+0)/2))</f>
        <v>10</v>
      </c>
      <c r="K26" s="2"/>
      <c r="L26" s="4">
        <v>0</v>
      </c>
      <c r="M26" s="2">
        <v>0</v>
      </c>
      <c r="N26" s="3">
        <f>(SUM(10-(0+0)/2))</f>
        <v>10</v>
      </c>
      <c r="O26" s="2"/>
      <c r="P26" s="4">
        <v>0</v>
      </c>
      <c r="Q26" s="2">
        <v>0</v>
      </c>
      <c r="R26" s="3">
        <f>(SUM(10-(0+0)/2))</f>
        <v>10</v>
      </c>
      <c r="S26" s="2"/>
      <c r="T26" s="4">
        <v>0</v>
      </c>
      <c r="U26" s="5">
        <f aca="true" t="shared" si="3" ref="U26:U31">SUM(H26+L26+P26+T26)</f>
        <v>0</v>
      </c>
    </row>
    <row r="27" spans="1:21" ht="12.75">
      <c r="A27" s="6">
        <v>2</v>
      </c>
      <c r="B27" s="132" t="s">
        <v>72</v>
      </c>
      <c r="C27" s="132" t="s">
        <v>33</v>
      </c>
      <c r="D27" s="89" t="s">
        <v>25</v>
      </c>
      <c r="E27" s="2">
        <v>3.5</v>
      </c>
      <c r="F27" s="3">
        <f>(SUM(10-(1.5+1.5)/2))</f>
        <v>8.5</v>
      </c>
      <c r="G27" s="2"/>
      <c r="H27" s="4">
        <f>SUM(E27+F27-G27)</f>
        <v>12</v>
      </c>
      <c r="I27" s="2">
        <v>0</v>
      </c>
      <c r="J27" s="3">
        <f>(SUM(10-(0+0)/2))</f>
        <v>10</v>
      </c>
      <c r="K27" s="2"/>
      <c r="L27" s="4">
        <v>0</v>
      </c>
      <c r="M27" s="2">
        <v>4.5</v>
      </c>
      <c r="N27" s="3">
        <f>(SUM(10-(2.1+1.9)/2))</f>
        <v>8</v>
      </c>
      <c r="O27" s="2"/>
      <c r="P27" s="4">
        <f>SUM(M27+N27-O27)</f>
        <v>12.5</v>
      </c>
      <c r="Q27" s="2">
        <v>5.7</v>
      </c>
      <c r="R27" s="3">
        <f>(SUM(10-(2.3+2.3)/2))</f>
        <v>7.7</v>
      </c>
      <c r="S27" s="2"/>
      <c r="T27" s="4">
        <f>SUM(Q27+R27-S27)</f>
        <v>13.4</v>
      </c>
      <c r="U27" s="5">
        <f t="shared" si="3"/>
        <v>37.9</v>
      </c>
    </row>
    <row r="28" spans="1:21" ht="12.75">
      <c r="A28" s="6">
        <v>3</v>
      </c>
      <c r="B28" s="132" t="s">
        <v>73</v>
      </c>
      <c r="C28" s="134" t="s">
        <v>74</v>
      </c>
      <c r="D28" s="89" t="s">
        <v>25</v>
      </c>
      <c r="E28" s="2">
        <v>4.3</v>
      </c>
      <c r="F28" s="3">
        <f>(SUM(10-(2.8+2.7)/2))</f>
        <v>7.25</v>
      </c>
      <c r="G28" s="2"/>
      <c r="H28" s="4">
        <f>SUM(E28+F28-G28)</f>
        <v>11.55</v>
      </c>
      <c r="I28" s="2">
        <v>3.7</v>
      </c>
      <c r="J28" s="3">
        <f>(SUM(10-(1.9+2)/2))</f>
        <v>8.05</v>
      </c>
      <c r="K28" s="2"/>
      <c r="L28" s="4">
        <f>SUM(I28+J28-K28)</f>
        <v>11.75</v>
      </c>
      <c r="M28" s="2">
        <v>0</v>
      </c>
      <c r="N28" s="3">
        <f>(SUM(10-(0+0)/2))</f>
        <v>10</v>
      </c>
      <c r="O28" s="2"/>
      <c r="P28" s="4">
        <v>0</v>
      </c>
      <c r="Q28" s="2">
        <v>0</v>
      </c>
      <c r="R28" s="3">
        <f>(SUM(10-(0+0)/2))</f>
        <v>10</v>
      </c>
      <c r="S28" s="2"/>
      <c r="T28" s="4">
        <v>0</v>
      </c>
      <c r="U28" s="5">
        <f t="shared" si="3"/>
        <v>23.3</v>
      </c>
    </row>
    <row r="29" spans="1:21" ht="12.75">
      <c r="A29" s="6">
        <v>4</v>
      </c>
      <c r="B29" s="132" t="s">
        <v>75</v>
      </c>
      <c r="C29" s="132" t="s">
        <v>76</v>
      </c>
      <c r="D29" s="89" t="s">
        <v>25</v>
      </c>
      <c r="E29" s="2">
        <v>0</v>
      </c>
      <c r="F29" s="3">
        <f>(SUM(10-(0+0)/2))</f>
        <v>10</v>
      </c>
      <c r="G29" s="2"/>
      <c r="H29" s="4">
        <v>0</v>
      </c>
      <c r="I29" s="2">
        <v>3.7</v>
      </c>
      <c r="J29" s="3">
        <f>(SUM(10-(2.2+1.9)/2))</f>
        <v>7.95</v>
      </c>
      <c r="K29" s="2"/>
      <c r="L29" s="4">
        <f>SUM(I29+J29-K29)</f>
        <v>11.65</v>
      </c>
      <c r="M29" s="2">
        <v>4</v>
      </c>
      <c r="N29" s="3">
        <f>(SUM(10-(3.2+2.6)/2))</f>
        <v>7.1</v>
      </c>
      <c r="O29" s="2"/>
      <c r="P29" s="4">
        <f>SUM(M29+N29-O29)</f>
        <v>11.1</v>
      </c>
      <c r="Q29" s="2">
        <v>4.9</v>
      </c>
      <c r="R29" s="3">
        <f>(SUM(10-(2.3+2.1)/2))</f>
        <v>7.8</v>
      </c>
      <c r="S29" s="2"/>
      <c r="T29" s="4">
        <f>SUM(Q29+R29-S29)</f>
        <v>12.7</v>
      </c>
      <c r="U29" s="5">
        <f t="shared" si="3"/>
        <v>35.45</v>
      </c>
    </row>
    <row r="30" spans="1:21" ht="12.75">
      <c r="A30" s="6">
        <v>5</v>
      </c>
      <c r="B30" s="132" t="s">
        <v>77</v>
      </c>
      <c r="C30" s="132" t="s">
        <v>65</v>
      </c>
      <c r="D30" s="89" t="s">
        <v>79</v>
      </c>
      <c r="E30" s="2">
        <v>4.3</v>
      </c>
      <c r="F30" s="3">
        <f>(SUM(10-(3.7+4.2)/2))</f>
        <v>6.05</v>
      </c>
      <c r="G30" s="2"/>
      <c r="H30" s="4">
        <f>SUM(E30+F30-G30)</f>
        <v>10.35</v>
      </c>
      <c r="I30" s="2">
        <v>3.7</v>
      </c>
      <c r="J30" s="3">
        <f>(SUM(10-(1.9+1.6)/2))</f>
        <v>8.25</v>
      </c>
      <c r="K30" s="2"/>
      <c r="L30" s="4">
        <f>SUM(I30+J30-K30)</f>
        <v>11.95</v>
      </c>
      <c r="M30" s="2">
        <v>4.9</v>
      </c>
      <c r="N30" s="3">
        <f>(SUM(10-(2.3+2.2)/2))</f>
        <v>7.75</v>
      </c>
      <c r="O30" s="2"/>
      <c r="P30" s="4">
        <f>SUM(M30+N30-O30)</f>
        <v>12.65</v>
      </c>
      <c r="Q30" s="2">
        <v>5.3</v>
      </c>
      <c r="R30" s="3">
        <f>(SUM(10-(2.2+2.4)/2))</f>
        <v>7.7</v>
      </c>
      <c r="S30" s="2"/>
      <c r="T30" s="4">
        <f>SUM(Q30+R30-S30)</f>
        <v>13</v>
      </c>
      <c r="U30" s="5">
        <f t="shared" si="3"/>
        <v>47.949999999999996</v>
      </c>
    </row>
    <row r="31" spans="1:21" ht="12.75">
      <c r="A31" s="6">
        <v>6</v>
      </c>
      <c r="B31" s="132" t="s">
        <v>43</v>
      </c>
      <c r="C31" s="132" t="s">
        <v>78</v>
      </c>
      <c r="D31" s="89" t="s">
        <v>79</v>
      </c>
      <c r="E31" s="2">
        <v>3.9</v>
      </c>
      <c r="F31" s="3">
        <f>(SUM(10-(1.6+1.3)/2))</f>
        <v>8.55</v>
      </c>
      <c r="G31" s="2"/>
      <c r="H31" s="4">
        <f>SUM(E31+F31-G31)</f>
        <v>12.450000000000001</v>
      </c>
      <c r="I31" s="2">
        <v>3.7</v>
      </c>
      <c r="J31" s="3">
        <f>(SUM(10-(0.8+1)/2))</f>
        <v>9.1</v>
      </c>
      <c r="K31" s="2"/>
      <c r="L31" s="4">
        <f>SUM(I31+J31-K31)</f>
        <v>12.8</v>
      </c>
      <c r="M31" s="2">
        <v>5.5</v>
      </c>
      <c r="N31" s="3">
        <f>(SUM(10-(2.7+2.8)/2))</f>
        <v>7.25</v>
      </c>
      <c r="O31" s="2"/>
      <c r="P31" s="4">
        <f>SUM(M31+N31-O31)</f>
        <v>12.75</v>
      </c>
      <c r="Q31" s="2">
        <v>5.9</v>
      </c>
      <c r="R31" s="3">
        <f>(SUM(10-(1.9+2.3)/2))</f>
        <v>7.9</v>
      </c>
      <c r="S31" s="2"/>
      <c r="T31" s="4">
        <f>SUM(Q31+R31-S31)</f>
        <v>13.8</v>
      </c>
      <c r="U31" s="5">
        <f t="shared" si="3"/>
        <v>51.8</v>
      </c>
    </row>
    <row r="32" spans="1:21" ht="13.5" thickBot="1">
      <c r="A32" s="6"/>
      <c r="B32" s="133"/>
      <c r="C32" s="133"/>
      <c r="D32" s="10"/>
      <c r="E32" s="2"/>
      <c r="F32" s="3"/>
      <c r="G32" s="2"/>
      <c r="H32" s="4"/>
      <c r="I32" s="2"/>
      <c r="J32" s="3"/>
      <c r="K32" s="2"/>
      <c r="L32" s="4"/>
      <c r="M32" s="2"/>
      <c r="N32" s="3"/>
      <c r="O32" s="2"/>
      <c r="P32" s="4"/>
      <c r="Q32" s="2"/>
      <c r="R32" s="3"/>
      <c r="S32" s="2"/>
      <c r="T32" s="4"/>
      <c r="U32" s="5"/>
    </row>
    <row r="33" spans="1:22" ht="15.75" thickBot="1">
      <c r="A33" s="60">
        <v>403</v>
      </c>
      <c r="B33" s="129" t="s">
        <v>52</v>
      </c>
      <c r="C33" s="135"/>
      <c r="D33" s="24"/>
      <c r="E33" s="22"/>
      <c r="F33" s="20"/>
      <c r="G33" s="19"/>
      <c r="H33" s="21">
        <f>(LARGE(H35:H41,1)+(LARGE(H35:H41,2)+(LARGE(H35:H41,3))))</f>
        <v>34.35</v>
      </c>
      <c r="I33" s="22"/>
      <c r="J33" s="20"/>
      <c r="K33" s="19"/>
      <c r="L33" s="21">
        <f>(LARGE(L35:L41,1)+(LARGE(L35:L41,2)+(LARGE(L35:L41,3))))</f>
        <v>34.6</v>
      </c>
      <c r="M33" s="22"/>
      <c r="N33" s="20"/>
      <c r="O33" s="19"/>
      <c r="P33" s="21">
        <f>(LARGE(P35:P41,1)+(LARGE(P35:P41,2)+(LARGE(P35:P41,3))))</f>
        <v>35.599999999999994</v>
      </c>
      <c r="Q33" s="22"/>
      <c r="R33" s="20"/>
      <c r="S33" s="19"/>
      <c r="T33" s="21">
        <f>(LARGE(T35:T41,1)+(LARGE(T35:T41,2)+(LARGE(T35:T41,3))))</f>
        <v>38.6</v>
      </c>
      <c r="U33" s="27">
        <f>SUM(H33+L33+P33+T33)</f>
        <v>143.15</v>
      </c>
      <c r="V33" s="104" t="s">
        <v>16</v>
      </c>
    </row>
    <row r="34" spans="1:22" ht="13.5" thickBot="1">
      <c r="A34" s="61" t="s">
        <v>3</v>
      </c>
      <c r="B34" s="131" t="s">
        <v>7</v>
      </c>
      <c r="C34" s="131" t="s">
        <v>8</v>
      </c>
      <c r="D34" s="61" t="s">
        <v>4</v>
      </c>
      <c r="E34" s="62" t="s">
        <v>22</v>
      </c>
      <c r="F34" s="62" t="s">
        <v>23</v>
      </c>
      <c r="G34" s="62" t="s">
        <v>5</v>
      </c>
      <c r="H34" s="62" t="s">
        <v>1</v>
      </c>
      <c r="I34" s="62" t="s">
        <v>22</v>
      </c>
      <c r="J34" s="62" t="s">
        <v>23</v>
      </c>
      <c r="K34" s="62" t="s">
        <v>5</v>
      </c>
      <c r="L34" s="62" t="s">
        <v>10</v>
      </c>
      <c r="M34" s="62" t="s">
        <v>22</v>
      </c>
      <c r="N34" s="62" t="s">
        <v>23</v>
      </c>
      <c r="O34" s="62" t="s">
        <v>5</v>
      </c>
      <c r="P34" s="62" t="s">
        <v>11</v>
      </c>
      <c r="Q34" s="62" t="s">
        <v>22</v>
      </c>
      <c r="R34" s="62" t="s">
        <v>23</v>
      </c>
      <c r="S34" s="62" t="s">
        <v>5</v>
      </c>
      <c r="T34" s="63" t="s">
        <v>2</v>
      </c>
      <c r="U34" s="64" t="s">
        <v>6</v>
      </c>
      <c r="V34" s="110" t="s">
        <v>12</v>
      </c>
    </row>
    <row r="35" spans="1:21" ht="12.75">
      <c r="A35" s="6">
        <v>1</v>
      </c>
      <c r="B35" s="132" t="s">
        <v>80</v>
      </c>
      <c r="C35" s="132" t="s">
        <v>81</v>
      </c>
      <c r="D35" s="89" t="s">
        <v>32</v>
      </c>
      <c r="E35" s="2">
        <v>0</v>
      </c>
      <c r="F35" s="3">
        <f>(SUM(10-(0+0)/2))</f>
        <v>10</v>
      </c>
      <c r="G35" s="2"/>
      <c r="H35" s="4">
        <v>0</v>
      </c>
      <c r="I35" s="2">
        <v>3.7</v>
      </c>
      <c r="J35" s="3">
        <f>(SUM(10-(3.1+3.3)/2))</f>
        <v>6.8</v>
      </c>
      <c r="K35" s="2"/>
      <c r="L35" s="4">
        <f aca="true" t="shared" si="4" ref="L35:L40">SUM(I35+J35-K35)</f>
        <v>10.5</v>
      </c>
      <c r="M35" s="2">
        <v>0</v>
      </c>
      <c r="N35" s="3">
        <f aca="true" t="shared" si="5" ref="N35:N40">(SUM(10-(0+0)/2))</f>
        <v>10</v>
      </c>
      <c r="O35" s="2"/>
      <c r="P35" s="4">
        <v>0</v>
      </c>
      <c r="Q35" s="2">
        <v>0</v>
      </c>
      <c r="R35" s="3">
        <f aca="true" t="shared" si="6" ref="R35:R41">(SUM(10-(0+0)/2))</f>
        <v>10</v>
      </c>
      <c r="S35" s="2"/>
      <c r="T35" s="4">
        <v>0</v>
      </c>
      <c r="U35" s="5">
        <f aca="true" t="shared" si="7" ref="U35:U41">SUM(H35+L35+P35+T35)</f>
        <v>10.5</v>
      </c>
    </row>
    <row r="36" spans="1:21" ht="12.75">
      <c r="A36" s="6">
        <v>2</v>
      </c>
      <c r="B36" s="132" t="s">
        <v>82</v>
      </c>
      <c r="C36" s="132" t="s">
        <v>83</v>
      </c>
      <c r="D36" s="89" t="s">
        <v>29</v>
      </c>
      <c r="E36" s="2">
        <v>3.9</v>
      </c>
      <c r="F36" s="3">
        <f>(SUM(10-(4.6+4.5)/2))</f>
        <v>5.45</v>
      </c>
      <c r="G36" s="2"/>
      <c r="H36" s="4">
        <f aca="true" t="shared" si="8" ref="H36:H41">SUM(E36+F36-G36)</f>
        <v>9.35</v>
      </c>
      <c r="I36" s="2">
        <v>0</v>
      </c>
      <c r="J36" s="3">
        <f aca="true" t="shared" si="9" ref="J36:J41">(SUM(10-(0+0)/2))</f>
        <v>10</v>
      </c>
      <c r="K36" s="2"/>
      <c r="L36" s="4">
        <v>0</v>
      </c>
      <c r="M36" s="2">
        <v>4.2</v>
      </c>
      <c r="N36" s="3">
        <f>(SUM(10-(3+3)/2))</f>
        <v>7</v>
      </c>
      <c r="O36" s="2"/>
      <c r="P36" s="4">
        <f aca="true" t="shared" si="10" ref="P36:P41">SUM(M36+N36-O36)</f>
        <v>11.2</v>
      </c>
      <c r="Q36" s="2">
        <v>0</v>
      </c>
      <c r="R36" s="3">
        <f t="shared" si="6"/>
        <v>10</v>
      </c>
      <c r="S36" s="2"/>
      <c r="T36" s="4">
        <v>0</v>
      </c>
      <c r="U36" s="5">
        <f t="shared" si="7"/>
        <v>20.549999999999997</v>
      </c>
    </row>
    <row r="37" spans="1:21" ht="12.75">
      <c r="A37" s="6">
        <v>3</v>
      </c>
      <c r="B37" s="132" t="s">
        <v>84</v>
      </c>
      <c r="C37" s="132" t="s">
        <v>27</v>
      </c>
      <c r="D37" s="89" t="s">
        <v>29</v>
      </c>
      <c r="E37" s="2">
        <v>0</v>
      </c>
      <c r="F37" s="3">
        <f>(SUM(10-(0+0)/2))</f>
        <v>10</v>
      </c>
      <c r="G37" s="2"/>
      <c r="H37" s="4">
        <v>0</v>
      </c>
      <c r="I37" s="2">
        <v>3.7</v>
      </c>
      <c r="J37" s="3">
        <f>(SUM(10-(2.1+2.2)/2))</f>
        <v>7.85</v>
      </c>
      <c r="K37" s="2"/>
      <c r="L37" s="4">
        <f t="shared" si="4"/>
        <v>11.55</v>
      </c>
      <c r="M37" s="2">
        <v>4</v>
      </c>
      <c r="N37" s="3">
        <f>(SUM(10-(1.6+1.5)/2))</f>
        <v>8.45</v>
      </c>
      <c r="O37" s="2"/>
      <c r="P37" s="4">
        <f t="shared" si="10"/>
        <v>12.45</v>
      </c>
      <c r="Q37" s="2">
        <v>4.9</v>
      </c>
      <c r="R37" s="3">
        <f>(SUM(10-(1.9+2.2)/2))</f>
        <v>7.95</v>
      </c>
      <c r="S37" s="2"/>
      <c r="T37" s="4">
        <f>SUM(Q37+R37-S37)</f>
        <v>12.850000000000001</v>
      </c>
      <c r="U37" s="5">
        <f t="shared" si="7"/>
        <v>36.85</v>
      </c>
    </row>
    <row r="38" spans="1:21" ht="12.75">
      <c r="A38" s="6">
        <v>4</v>
      </c>
      <c r="B38" s="132" t="s">
        <v>85</v>
      </c>
      <c r="C38" s="132" t="s">
        <v>86</v>
      </c>
      <c r="D38" s="89" t="s">
        <v>30</v>
      </c>
      <c r="E38" s="2">
        <v>4.3</v>
      </c>
      <c r="F38" s="3">
        <f>(SUM(10-(3.2+3.1)/2))</f>
        <v>6.85</v>
      </c>
      <c r="G38" s="2"/>
      <c r="H38" s="4">
        <f t="shared" si="8"/>
        <v>11.149999999999999</v>
      </c>
      <c r="I38" s="2">
        <v>0</v>
      </c>
      <c r="J38" s="3">
        <f t="shared" si="9"/>
        <v>10</v>
      </c>
      <c r="K38" s="2"/>
      <c r="L38" s="4">
        <v>0</v>
      </c>
      <c r="M38" s="2">
        <v>4.4</v>
      </c>
      <c r="N38" s="3">
        <f>(SUM(10-(2.6+2.3)/2))</f>
        <v>7.55</v>
      </c>
      <c r="O38" s="2"/>
      <c r="P38" s="4">
        <f t="shared" si="10"/>
        <v>11.95</v>
      </c>
      <c r="Q38" s="2">
        <v>5.3</v>
      </c>
      <c r="R38" s="3">
        <f>(SUM(10-(2.8+3)/2))</f>
        <v>7.1</v>
      </c>
      <c r="S38" s="2"/>
      <c r="T38" s="4">
        <f>SUM(Q38+R38-S38)</f>
        <v>12.399999999999999</v>
      </c>
      <c r="U38" s="5">
        <f t="shared" si="7"/>
        <v>35.5</v>
      </c>
    </row>
    <row r="39" spans="1:21" ht="12.75">
      <c r="A39" s="6">
        <v>5</v>
      </c>
      <c r="B39" s="132" t="s">
        <v>87</v>
      </c>
      <c r="C39" s="132" t="s">
        <v>88</v>
      </c>
      <c r="D39" s="89" t="s">
        <v>30</v>
      </c>
      <c r="E39" s="2">
        <v>0</v>
      </c>
      <c r="F39" s="3">
        <f>(SUM(10-(0+0)/2))</f>
        <v>10</v>
      </c>
      <c r="G39" s="2"/>
      <c r="H39" s="4">
        <v>0</v>
      </c>
      <c r="I39" s="2">
        <v>3.7</v>
      </c>
      <c r="J39" s="3">
        <f>(SUM(10-(2.4+2.7)/2))</f>
        <v>7.45</v>
      </c>
      <c r="K39" s="2"/>
      <c r="L39" s="4">
        <f t="shared" si="4"/>
        <v>11.15</v>
      </c>
      <c r="M39" s="2">
        <v>0</v>
      </c>
      <c r="N39" s="3">
        <f t="shared" si="5"/>
        <v>10</v>
      </c>
      <c r="O39" s="2"/>
      <c r="P39" s="4">
        <v>0</v>
      </c>
      <c r="Q39" s="2">
        <v>5.5</v>
      </c>
      <c r="R39" s="3">
        <f>(SUM(10-(2.6+2.8)/2))</f>
        <v>7.3</v>
      </c>
      <c r="S39" s="2"/>
      <c r="T39" s="4">
        <f>SUM(Q39+R39-S39)</f>
        <v>12.8</v>
      </c>
      <c r="U39" s="5">
        <f t="shared" si="7"/>
        <v>23.950000000000003</v>
      </c>
    </row>
    <row r="40" spans="1:21" ht="12.75">
      <c r="A40" s="6">
        <v>6</v>
      </c>
      <c r="B40" s="132" t="s">
        <v>89</v>
      </c>
      <c r="C40" s="132" t="s">
        <v>90</v>
      </c>
      <c r="D40" s="89" t="s">
        <v>30</v>
      </c>
      <c r="E40" s="2">
        <v>3.5</v>
      </c>
      <c r="F40" s="3">
        <f>(SUM(10-(2+1.8)/2))</f>
        <v>8.1</v>
      </c>
      <c r="G40" s="2"/>
      <c r="H40" s="4">
        <f t="shared" si="8"/>
        <v>11.6</v>
      </c>
      <c r="I40" s="2">
        <v>3.7</v>
      </c>
      <c r="J40" s="3">
        <f>(SUM(10-(1.8+1.8)/2))</f>
        <v>8.2</v>
      </c>
      <c r="K40" s="2"/>
      <c r="L40" s="4">
        <f t="shared" si="4"/>
        <v>11.899999999999999</v>
      </c>
      <c r="M40" s="2">
        <v>0</v>
      </c>
      <c r="N40" s="3">
        <f t="shared" si="5"/>
        <v>10</v>
      </c>
      <c r="O40" s="2"/>
      <c r="P40" s="4">
        <v>0</v>
      </c>
      <c r="Q40" s="2">
        <v>5.1</v>
      </c>
      <c r="R40" s="3">
        <f>(SUM(10-(2.1+2.2)/2))</f>
        <v>7.85</v>
      </c>
      <c r="S40" s="2"/>
      <c r="T40" s="4">
        <f>SUM(Q40+R40-S40)</f>
        <v>12.95</v>
      </c>
      <c r="U40" s="5">
        <f t="shared" si="7"/>
        <v>36.45</v>
      </c>
    </row>
    <row r="41" spans="1:21" ht="12.75">
      <c r="A41" s="6">
        <v>7</v>
      </c>
      <c r="B41" s="132" t="s">
        <v>91</v>
      </c>
      <c r="C41" s="132" t="s">
        <v>92</v>
      </c>
      <c r="D41" s="89" t="s">
        <v>26</v>
      </c>
      <c r="E41" s="2">
        <v>4.3</v>
      </c>
      <c r="F41" s="3">
        <f>(SUM(10-(2.8+2.6)/2))</f>
        <v>7.3</v>
      </c>
      <c r="G41" s="2"/>
      <c r="H41" s="4">
        <f t="shared" si="8"/>
        <v>11.6</v>
      </c>
      <c r="I41" s="2">
        <v>0</v>
      </c>
      <c r="J41" s="3">
        <f t="shared" si="9"/>
        <v>10</v>
      </c>
      <c r="K41" s="2"/>
      <c r="L41" s="4">
        <v>0</v>
      </c>
      <c r="M41" s="2">
        <v>4.3</v>
      </c>
      <c r="N41" s="3">
        <f>(SUM(10-(3.4+3)/2))</f>
        <v>6.8</v>
      </c>
      <c r="O41" s="2"/>
      <c r="P41" s="4">
        <f t="shared" si="10"/>
        <v>11.1</v>
      </c>
      <c r="Q41" s="2">
        <v>0</v>
      </c>
      <c r="R41" s="3">
        <f t="shared" si="6"/>
        <v>10</v>
      </c>
      <c r="S41" s="2"/>
      <c r="T41" s="4">
        <v>0</v>
      </c>
      <c r="U41" s="5">
        <f t="shared" si="7"/>
        <v>22.7</v>
      </c>
    </row>
    <row r="42" spans="1:21" ht="12.75">
      <c r="A42" s="6"/>
      <c r="B42" s="136"/>
      <c r="D42" s="69"/>
      <c r="E42" s="2"/>
      <c r="F42" s="3"/>
      <c r="G42" s="2"/>
      <c r="H42" s="4"/>
      <c r="I42" s="2"/>
      <c r="J42" s="3"/>
      <c r="K42" s="2"/>
      <c r="L42" s="4"/>
      <c r="M42" s="2"/>
      <c r="N42" s="3"/>
      <c r="O42" s="2"/>
      <c r="P42" s="4"/>
      <c r="Q42" s="2"/>
      <c r="R42" s="3"/>
      <c r="S42" s="2"/>
      <c r="T42" s="4"/>
      <c r="U42" s="5"/>
    </row>
    <row r="43" spans="1:21" ht="13.5" thickBot="1">
      <c r="A43" s="6"/>
      <c r="B43" s="137"/>
      <c r="C43" s="137"/>
      <c r="D43" s="10"/>
      <c r="E43" s="2"/>
      <c r="F43" s="3"/>
      <c r="G43" s="2"/>
      <c r="H43" s="4"/>
      <c r="I43" s="2"/>
      <c r="J43" s="3"/>
      <c r="K43" s="2"/>
      <c r="L43" s="4"/>
      <c r="M43" s="2"/>
      <c r="N43" s="3"/>
      <c r="O43" s="2"/>
      <c r="P43" s="4"/>
      <c r="Q43" s="2"/>
      <c r="R43" s="3"/>
      <c r="S43" s="2"/>
      <c r="T43" s="4"/>
      <c r="U43" s="5"/>
    </row>
    <row r="44" spans="1:22" ht="16.5" customHeight="1" thickBot="1">
      <c r="A44" s="60">
        <v>404</v>
      </c>
      <c r="B44" s="129" t="s">
        <v>19</v>
      </c>
      <c r="C44" s="138"/>
      <c r="D44" s="24"/>
      <c r="E44" s="22"/>
      <c r="F44" s="20"/>
      <c r="G44" s="19"/>
      <c r="H44" s="21">
        <f>(LARGE(H46:H51,1)+(LARGE(H46:H51,2)+(LARGE(H46:H51,3))))</f>
        <v>35.2</v>
      </c>
      <c r="I44" s="22"/>
      <c r="J44" s="20"/>
      <c r="K44" s="19"/>
      <c r="L44" s="21">
        <f>(LARGE(L46:L51,1)+(LARGE(L46:L51,2)+(LARGE(L46:L51,3))))</f>
        <v>31.299999999999997</v>
      </c>
      <c r="M44" s="22"/>
      <c r="N44" s="20"/>
      <c r="O44" s="19"/>
      <c r="P44" s="21">
        <f>(LARGE(P46:P51,1)+(LARGE(P46:P51,2)+(LARGE(P46:P51,3))))</f>
        <v>32.349999999999994</v>
      </c>
      <c r="Q44" s="22"/>
      <c r="R44" s="20"/>
      <c r="S44" s="19"/>
      <c r="T44" s="21">
        <f>(LARGE(T46:T51,1)+(LARGE(T46:T51,2)+(LARGE(T46:T51,3))))</f>
        <v>38.699999999999996</v>
      </c>
      <c r="U44" s="27">
        <f>SUM(H44+L44+P44+T44)</f>
        <v>137.54999999999998</v>
      </c>
      <c r="V44" s="104" t="s">
        <v>18</v>
      </c>
    </row>
    <row r="45" spans="1:22" ht="13.5" thickBot="1">
      <c r="A45" s="61" t="s">
        <v>3</v>
      </c>
      <c r="B45" s="131" t="s">
        <v>7</v>
      </c>
      <c r="C45" s="131" t="s">
        <v>8</v>
      </c>
      <c r="D45" s="61" t="s">
        <v>4</v>
      </c>
      <c r="E45" s="62" t="s">
        <v>22</v>
      </c>
      <c r="F45" s="62" t="s">
        <v>23</v>
      </c>
      <c r="G45" s="62" t="s">
        <v>5</v>
      </c>
      <c r="H45" s="62" t="s">
        <v>1</v>
      </c>
      <c r="I45" s="62" t="s">
        <v>22</v>
      </c>
      <c r="J45" s="62" t="s">
        <v>23</v>
      </c>
      <c r="K45" s="62" t="s">
        <v>5</v>
      </c>
      <c r="L45" s="62" t="s">
        <v>10</v>
      </c>
      <c r="M45" s="62" t="s">
        <v>22</v>
      </c>
      <c r="N45" s="62" t="s">
        <v>23</v>
      </c>
      <c r="O45" s="62" t="s">
        <v>5</v>
      </c>
      <c r="P45" s="62" t="s">
        <v>11</v>
      </c>
      <c r="Q45" s="62" t="s">
        <v>22</v>
      </c>
      <c r="R45" s="62" t="s">
        <v>23</v>
      </c>
      <c r="S45" s="62" t="s">
        <v>5</v>
      </c>
      <c r="T45" s="63" t="s">
        <v>2</v>
      </c>
      <c r="U45" s="64" t="s">
        <v>6</v>
      </c>
      <c r="V45" s="110" t="s">
        <v>12</v>
      </c>
    </row>
    <row r="46" spans="1:21" ht="12.75">
      <c r="A46" s="6">
        <v>1</v>
      </c>
      <c r="B46" s="139" t="s">
        <v>93</v>
      </c>
      <c r="C46" s="139" t="s">
        <v>21</v>
      </c>
      <c r="D46" s="68" t="s">
        <v>68</v>
      </c>
      <c r="E46" s="3">
        <v>0</v>
      </c>
      <c r="F46" s="3">
        <f>(SUM(10-(0+0)/2))</f>
        <v>10</v>
      </c>
      <c r="G46" s="2"/>
      <c r="H46" s="4">
        <v>0</v>
      </c>
      <c r="I46" s="2">
        <v>0</v>
      </c>
      <c r="J46" s="3">
        <f>(SUM(10-(0+0)/2))</f>
        <v>10</v>
      </c>
      <c r="K46" s="2"/>
      <c r="L46" s="4">
        <v>0</v>
      </c>
      <c r="M46" s="2">
        <v>0</v>
      </c>
      <c r="N46" s="3">
        <f>(SUM(10-(0+0)/2))</f>
        <v>10</v>
      </c>
      <c r="O46" s="2"/>
      <c r="P46" s="4">
        <v>0</v>
      </c>
      <c r="Q46" s="2">
        <v>0</v>
      </c>
      <c r="R46" s="3">
        <f>(SUM(10-(0+0)/2))</f>
        <v>10</v>
      </c>
      <c r="S46" s="2"/>
      <c r="T46" s="4">
        <v>0</v>
      </c>
      <c r="U46" s="5">
        <f aca="true" t="shared" si="11" ref="U46:U51">SUM(H46+L46+P46+T46)</f>
        <v>0</v>
      </c>
    </row>
    <row r="47" spans="1:21" ht="12.75">
      <c r="A47" s="6">
        <v>2</v>
      </c>
      <c r="B47" s="133" t="s">
        <v>94</v>
      </c>
      <c r="C47" s="133" t="s">
        <v>95</v>
      </c>
      <c r="D47" s="68" t="s">
        <v>104</v>
      </c>
      <c r="E47" s="3">
        <v>0</v>
      </c>
      <c r="F47" s="3">
        <f>(SUM(10-(0+0)/2))</f>
        <v>10</v>
      </c>
      <c r="G47" s="2"/>
      <c r="H47" s="4">
        <v>0</v>
      </c>
      <c r="I47" s="2">
        <v>3.5</v>
      </c>
      <c r="J47" s="3">
        <f>(SUM(10-(3.7+3.3)/2))</f>
        <v>6.5</v>
      </c>
      <c r="K47" s="2">
        <v>1</v>
      </c>
      <c r="L47" s="4">
        <f>SUM(I47+J47-K47)</f>
        <v>9</v>
      </c>
      <c r="M47" s="2">
        <v>3.7</v>
      </c>
      <c r="N47" s="3">
        <f>(SUM(10-(3+3.5)/2))</f>
        <v>6.75</v>
      </c>
      <c r="O47" s="2">
        <v>1</v>
      </c>
      <c r="P47" s="4">
        <f>SUM(M47+N47-O47)</f>
        <v>9.45</v>
      </c>
      <c r="Q47" s="2">
        <v>5.1</v>
      </c>
      <c r="R47" s="3">
        <f>(SUM(10-(2.4+2.6)/2))</f>
        <v>7.5</v>
      </c>
      <c r="S47" s="2"/>
      <c r="T47" s="4">
        <f>SUM(Q47+R47-S47)</f>
        <v>12.6</v>
      </c>
      <c r="U47" s="5">
        <f t="shared" si="11"/>
        <v>31.049999999999997</v>
      </c>
    </row>
    <row r="48" spans="1:21" ht="12.75">
      <c r="A48" s="6">
        <v>3</v>
      </c>
      <c r="B48" s="133" t="s">
        <v>96</v>
      </c>
      <c r="C48" s="133" t="s">
        <v>97</v>
      </c>
      <c r="D48" s="68" t="s">
        <v>31</v>
      </c>
      <c r="E48" s="3">
        <v>4.3</v>
      </c>
      <c r="F48" s="3">
        <f>(SUM(10-(3.3+3.3)/2))</f>
        <v>6.7</v>
      </c>
      <c r="G48" s="2"/>
      <c r="H48" s="4">
        <f>SUM(E48+F48-G48)</f>
        <v>11</v>
      </c>
      <c r="I48" s="2">
        <v>2.2</v>
      </c>
      <c r="J48" s="3">
        <f>(SUM(10-(4.7+5.1)/2))</f>
        <v>5.1</v>
      </c>
      <c r="K48" s="2">
        <v>2</v>
      </c>
      <c r="L48" s="4">
        <f>SUM(I48+J48-K48)</f>
        <v>5.3</v>
      </c>
      <c r="M48" s="2">
        <v>3.8</v>
      </c>
      <c r="N48" s="3">
        <f>(SUM(10-(3.5+3.3)/2))</f>
        <v>6.6</v>
      </c>
      <c r="O48" s="2"/>
      <c r="P48" s="4">
        <f>SUM(M48+N48-O48)</f>
        <v>10.399999999999999</v>
      </c>
      <c r="Q48" s="2">
        <v>4.2</v>
      </c>
      <c r="R48" s="3">
        <f>(SUM(10-(2.3+2.4)/2))</f>
        <v>7.65</v>
      </c>
      <c r="S48" s="2">
        <v>1</v>
      </c>
      <c r="T48" s="4">
        <f>SUM(Q48+R48-S48)</f>
        <v>10.850000000000001</v>
      </c>
      <c r="U48" s="5">
        <f t="shared" si="11"/>
        <v>37.55</v>
      </c>
    </row>
    <row r="49" spans="1:21" ht="12.75">
      <c r="A49" s="6">
        <v>4</v>
      </c>
      <c r="B49" s="133" t="s">
        <v>98</v>
      </c>
      <c r="C49" s="133" t="s">
        <v>99</v>
      </c>
      <c r="D49" s="68" t="s">
        <v>105</v>
      </c>
      <c r="E49" s="3">
        <v>3.5</v>
      </c>
      <c r="F49" s="3">
        <f>(SUM(10-(4+3.9)/2))</f>
        <v>6.05</v>
      </c>
      <c r="G49" s="2"/>
      <c r="H49" s="4">
        <f>SUM(E49+F49-G49)</f>
        <v>9.55</v>
      </c>
      <c r="I49" s="2">
        <v>0</v>
      </c>
      <c r="J49" s="3">
        <f>(SUM(10-(0+0)/2))</f>
        <v>10</v>
      </c>
      <c r="K49" s="2"/>
      <c r="L49" s="4">
        <v>0</v>
      </c>
      <c r="M49" s="2">
        <v>3.9</v>
      </c>
      <c r="N49" s="3">
        <f>(SUM(10-(4.6+4.1)/2))</f>
        <v>5.65</v>
      </c>
      <c r="O49" s="2"/>
      <c r="P49" s="4">
        <f>SUM(M49+N49-O49)</f>
        <v>9.55</v>
      </c>
      <c r="Q49" s="2">
        <v>0</v>
      </c>
      <c r="R49" s="3">
        <f>(SUM(10-(0+0)/2))</f>
        <v>10</v>
      </c>
      <c r="S49" s="2"/>
      <c r="T49" s="4">
        <v>0</v>
      </c>
      <c r="U49" s="5">
        <f t="shared" si="11"/>
        <v>19.1</v>
      </c>
    </row>
    <row r="50" spans="1:21" ht="12.75">
      <c r="A50" s="6">
        <v>5</v>
      </c>
      <c r="B50" s="133" t="s">
        <v>100</v>
      </c>
      <c r="C50" s="133" t="s">
        <v>101</v>
      </c>
      <c r="D50" s="68" t="s">
        <v>25</v>
      </c>
      <c r="E50" s="3">
        <v>4.3</v>
      </c>
      <c r="F50" s="3">
        <f>(SUM(10-(3+2.6)/2))</f>
        <v>7.2</v>
      </c>
      <c r="G50" s="2"/>
      <c r="H50" s="4">
        <f>SUM(E50+F50-G50)</f>
        <v>11.5</v>
      </c>
      <c r="I50" s="2">
        <v>3.8</v>
      </c>
      <c r="J50" s="3">
        <f>(SUM(10-(2.4+2)/2))</f>
        <v>7.8</v>
      </c>
      <c r="K50" s="2"/>
      <c r="L50" s="4">
        <f>SUM(I50+J50-K50)</f>
        <v>11.6</v>
      </c>
      <c r="M50" s="2">
        <v>4.2</v>
      </c>
      <c r="N50" s="3">
        <f>(SUM(10-(1.6+2)/2))</f>
        <v>8.2</v>
      </c>
      <c r="O50" s="2"/>
      <c r="P50" s="4">
        <f>SUM(M50+N50-O50)</f>
        <v>12.399999999999999</v>
      </c>
      <c r="Q50" s="2">
        <v>5.1</v>
      </c>
      <c r="R50" s="3">
        <f>(SUM(10-(1.8+1.8)/2))</f>
        <v>8.2</v>
      </c>
      <c r="S50" s="2"/>
      <c r="T50" s="4">
        <f>SUM(Q50+R50-S50)</f>
        <v>13.299999999999999</v>
      </c>
      <c r="U50" s="5">
        <f t="shared" si="11"/>
        <v>48.8</v>
      </c>
    </row>
    <row r="51" spans="1:21" ht="12.75">
      <c r="A51" s="6">
        <v>6</v>
      </c>
      <c r="B51" s="133" t="s">
        <v>102</v>
      </c>
      <c r="C51" s="133" t="s">
        <v>103</v>
      </c>
      <c r="D51" s="68" t="s">
        <v>68</v>
      </c>
      <c r="E51" s="3">
        <v>4.3</v>
      </c>
      <c r="F51" s="3">
        <f>(SUM(10-(1.7+1.5)/2))</f>
        <v>8.4</v>
      </c>
      <c r="G51" s="2"/>
      <c r="H51" s="4">
        <f>SUM(E51+F51-G51)</f>
        <v>12.7</v>
      </c>
      <c r="I51" s="2">
        <v>3.8</v>
      </c>
      <c r="J51" s="3">
        <f>(SUM(10-(3.2+3)/2))</f>
        <v>6.9</v>
      </c>
      <c r="K51" s="2"/>
      <c r="L51" s="4">
        <f>SUM(I51+J51-K51)</f>
        <v>10.7</v>
      </c>
      <c r="M51" s="2">
        <v>0</v>
      </c>
      <c r="N51" s="3">
        <f>(SUM(10-(0+0)/2))</f>
        <v>10</v>
      </c>
      <c r="O51" s="2"/>
      <c r="P51" s="4">
        <v>0</v>
      </c>
      <c r="Q51" s="2">
        <v>5.3</v>
      </c>
      <c r="R51" s="3">
        <f>(SUM(10-(2.4+2.6)/2))</f>
        <v>7.5</v>
      </c>
      <c r="S51" s="2"/>
      <c r="T51" s="4">
        <f>SUM(Q51+R51-S51)</f>
        <v>12.8</v>
      </c>
      <c r="U51" s="5">
        <f t="shared" si="11"/>
        <v>36.2</v>
      </c>
    </row>
    <row r="52" spans="1:22" ht="12.75">
      <c r="A52" s="6"/>
      <c r="B52" s="140"/>
      <c r="C52" s="140"/>
      <c r="D52" s="67"/>
      <c r="E52" s="3"/>
      <c r="F52" s="3"/>
      <c r="G52" s="2"/>
      <c r="H52" s="4"/>
      <c r="I52" s="2"/>
      <c r="J52" s="2"/>
      <c r="K52" s="2"/>
      <c r="L52" s="4"/>
      <c r="M52" s="2"/>
      <c r="N52" s="3"/>
      <c r="O52" s="2"/>
      <c r="P52" s="4"/>
      <c r="Q52" s="2"/>
      <c r="R52" s="3"/>
      <c r="S52" s="2"/>
      <c r="T52" s="4"/>
      <c r="U52" s="5"/>
      <c r="V52" s="115"/>
    </row>
    <row r="53" spans="1:22" ht="13.5" thickBot="1">
      <c r="A53" s="6"/>
      <c r="B53" s="140"/>
      <c r="C53" s="141"/>
      <c r="D53" s="6"/>
      <c r="E53" s="14"/>
      <c r="F53" s="23"/>
      <c r="G53" s="14"/>
      <c r="H53" s="15"/>
      <c r="I53" s="14"/>
      <c r="J53" s="14"/>
      <c r="K53" s="14"/>
      <c r="L53" s="15"/>
      <c r="M53" s="14"/>
      <c r="N53" s="23"/>
      <c r="O53" s="14"/>
      <c r="P53" s="15"/>
      <c r="Q53" s="14"/>
      <c r="R53" s="23"/>
      <c r="S53" s="14"/>
      <c r="T53" s="15"/>
      <c r="U53" s="16"/>
      <c r="V53" s="115"/>
    </row>
    <row r="54" spans="1:22" ht="16.5" customHeight="1" thickBot="1">
      <c r="A54" s="60">
        <v>405</v>
      </c>
      <c r="B54" s="129" t="s">
        <v>46</v>
      </c>
      <c r="C54" s="135"/>
      <c r="D54" s="24"/>
      <c r="E54" s="22"/>
      <c r="F54" s="20"/>
      <c r="G54" s="19"/>
      <c r="H54" s="21">
        <f>(LARGE(H56:H60,1)+(LARGE(H56:H60,2)+(LARGE(H56:H60,3))))</f>
        <v>37.199999999999996</v>
      </c>
      <c r="I54" s="22"/>
      <c r="J54" s="20"/>
      <c r="K54" s="19"/>
      <c r="L54" s="21">
        <f>(LARGE(L56:L60,1)+(LARGE(L56:L60,2)+(LARGE(L56:L60,3))))</f>
        <v>34.349999999999994</v>
      </c>
      <c r="M54" s="22"/>
      <c r="N54" s="20"/>
      <c r="O54" s="19"/>
      <c r="P54" s="21">
        <f>(LARGE(P56:P60,1)+(LARGE(P56:P60,2)+(LARGE(P56:P60,3))))</f>
        <v>37.25</v>
      </c>
      <c r="Q54" s="22"/>
      <c r="R54" s="20"/>
      <c r="S54" s="19"/>
      <c r="T54" s="21">
        <f>(LARGE(T56:T60,1)+(LARGE(T56:T60,2)+(LARGE(T56:T60,3))))</f>
        <v>36.7</v>
      </c>
      <c r="U54" s="27">
        <f>SUM(H54+L54+P54+T54)</f>
        <v>145.5</v>
      </c>
      <c r="V54" s="104" t="s">
        <v>14</v>
      </c>
    </row>
    <row r="55" spans="1:22" ht="13.5" thickBot="1">
      <c r="A55" s="61" t="s">
        <v>3</v>
      </c>
      <c r="B55" s="131" t="s">
        <v>7</v>
      </c>
      <c r="C55" s="131" t="s">
        <v>8</v>
      </c>
      <c r="D55" s="61" t="s">
        <v>4</v>
      </c>
      <c r="E55" s="62" t="s">
        <v>22</v>
      </c>
      <c r="F55" s="62" t="s">
        <v>23</v>
      </c>
      <c r="G55" s="62" t="s">
        <v>5</v>
      </c>
      <c r="H55" s="62" t="s">
        <v>1</v>
      </c>
      <c r="I55" s="62" t="s">
        <v>22</v>
      </c>
      <c r="J55" s="62" t="s">
        <v>23</v>
      </c>
      <c r="K55" s="62" t="s">
        <v>5</v>
      </c>
      <c r="L55" s="62" t="s">
        <v>10</v>
      </c>
      <c r="M55" s="62" t="s">
        <v>22</v>
      </c>
      <c r="N55" s="62" t="s">
        <v>23</v>
      </c>
      <c r="O55" s="62" t="s">
        <v>5</v>
      </c>
      <c r="P55" s="62" t="s">
        <v>11</v>
      </c>
      <c r="Q55" s="62" t="s">
        <v>22</v>
      </c>
      <c r="R55" s="62" t="s">
        <v>23</v>
      </c>
      <c r="S55" s="62" t="s">
        <v>5</v>
      </c>
      <c r="T55" s="63" t="s">
        <v>2</v>
      </c>
      <c r="U55" s="64" t="s">
        <v>6</v>
      </c>
      <c r="V55" s="110" t="s">
        <v>12</v>
      </c>
    </row>
    <row r="56" spans="1:21" ht="12.75">
      <c r="A56" s="6">
        <v>1</v>
      </c>
      <c r="B56" s="132" t="s">
        <v>106</v>
      </c>
      <c r="C56" s="132" t="s">
        <v>39</v>
      </c>
      <c r="D56" s="89" t="s">
        <v>25</v>
      </c>
      <c r="E56" s="2">
        <v>0</v>
      </c>
      <c r="F56" s="3">
        <f>(SUM(10-(0+0)/2))</f>
        <v>10</v>
      </c>
      <c r="G56" s="2"/>
      <c r="H56" s="4">
        <v>0</v>
      </c>
      <c r="I56" s="2">
        <v>0</v>
      </c>
      <c r="J56" s="3">
        <f>(SUM(10-(0+0)/2))</f>
        <v>10</v>
      </c>
      <c r="K56" s="2"/>
      <c r="L56" s="4">
        <v>0</v>
      </c>
      <c r="M56" s="2">
        <v>0</v>
      </c>
      <c r="N56" s="3">
        <f>(SUM(10-(0+0)/2))</f>
        <v>10</v>
      </c>
      <c r="O56" s="2"/>
      <c r="P56" s="4">
        <v>0</v>
      </c>
      <c r="Q56" s="2">
        <v>0</v>
      </c>
      <c r="R56" s="3">
        <f>(SUM(10-(0+0)/2))</f>
        <v>10</v>
      </c>
      <c r="S56" s="2"/>
      <c r="T56" s="4">
        <v>0</v>
      </c>
      <c r="U56" s="5">
        <f>SUM(H56+L56+P56+T56)</f>
        <v>0</v>
      </c>
    </row>
    <row r="57" spans="1:21" ht="12.75">
      <c r="A57" s="6">
        <v>2</v>
      </c>
      <c r="B57" s="132" t="s">
        <v>80</v>
      </c>
      <c r="C57" s="132" t="s">
        <v>107</v>
      </c>
      <c r="D57" s="89" t="s">
        <v>113</v>
      </c>
      <c r="E57" s="2">
        <v>4.3</v>
      </c>
      <c r="F57" s="3">
        <f>(SUM(10-(2.5+2.7)/2))</f>
        <v>7.4</v>
      </c>
      <c r="G57" s="2"/>
      <c r="H57" s="4">
        <f>SUM(E57+F57-G57)</f>
        <v>11.7</v>
      </c>
      <c r="I57" s="2">
        <v>3.3</v>
      </c>
      <c r="J57" s="3">
        <f>(SUM(10-(3.4+3.8)/2))</f>
        <v>6.4</v>
      </c>
      <c r="K57" s="2"/>
      <c r="L57" s="4">
        <f>SUM(I57+J57-K57)</f>
        <v>9.7</v>
      </c>
      <c r="M57" s="2">
        <v>3.1</v>
      </c>
      <c r="N57" s="3">
        <f>(SUM(10-(2.9+2.7)/2))</f>
        <v>7.2</v>
      </c>
      <c r="O57" s="2">
        <v>1</v>
      </c>
      <c r="P57" s="4">
        <f>SUM(M57+N57-O57)</f>
        <v>9.3</v>
      </c>
      <c r="Q57" s="2">
        <v>4.2</v>
      </c>
      <c r="R57" s="3">
        <f>(SUM(10-(3+3.1)/2))</f>
        <v>6.95</v>
      </c>
      <c r="S57" s="2"/>
      <c r="T57" s="4">
        <f>SUM(Q57+R57-S57)</f>
        <v>11.15</v>
      </c>
      <c r="U57" s="5">
        <f>SUM(H57+L57+P57+T57)</f>
        <v>41.85</v>
      </c>
    </row>
    <row r="58" spans="1:21" ht="12.75">
      <c r="A58" s="6">
        <v>3</v>
      </c>
      <c r="B58" s="132" t="s">
        <v>108</v>
      </c>
      <c r="C58" s="132" t="s">
        <v>109</v>
      </c>
      <c r="D58" s="89" t="s">
        <v>29</v>
      </c>
      <c r="E58" s="2">
        <v>4.3</v>
      </c>
      <c r="F58" s="3">
        <f>(SUM(10-(2.4+2)/2))</f>
        <v>7.8</v>
      </c>
      <c r="G58" s="2"/>
      <c r="H58" s="4">
        <f>SUM(E58+F58-G58)</f>
        <v>12.1</v>
      </c>
      <c r="I58" s="2">
        <v>3.7</v>
      </c>
      <c r="J58" s="3">
        <f>(SUM(10-(1.2+1.8)/2))</f>
        <v>8.5</v>
      </c>
      <c r="K58" s="2"/>
      <c r="L58" s="4">
        <f>SUM(I58+J58-K58)</f>
        <v>12.2</v>
      </c>
      <c r="M58" s="2">
        <v>4.3</v>
      </c>
      <c r="N58" s="3">
        <f>(SUM(10-(1.5+1.8)/2))</f>
        <v>8.35</v>
      </c>
      <c r="O58" s="2"/>
      <c r="P58" s="4">
        <f>SUM(M58+N58-O58)</f>
        <v>12.649999999999999</v>
      </c>
      <c r="Q58" s="2">
        <v>5.1</v>
      </c>
      <c r="R58" s="3">
        <f>(SUM(10-(1.9+2.1)/2))</f>
        <v>8</v>
      </c>
      <c r="S58" s="2"/>
      <c r="T58" s="4">
        <f>SUM(Q58+R58-S58)</f>
        <v>13.1</v>
      </c>
      <c r="U58" s="5">
        <f>SUM(H58+L58+P58+T58)</f>
        <v>50.05</v>
      </c>
    </row>
    <row r="59" spans="1:21" ht="12.75">
      <c r="A59" s="6">
        <v>4</v>
      </c>
      <c r="B59" s="132" t="s">
        <v>110</v>
      </c>
      <c r="C59" s="132" t="s">
        <v>20</v>
      </c>
      <c r="D59" s="89" t="s">
        <v>29</v>
      </c>
      <c r="E59" s="2">
        <v>4.3</v>
      </c>
      <c r="F59" s="3">
        <f>(SUM(10-(1.3+1.5)/2))</f>
        <v>8.6</v>
      </c>
      <c r="G59" s="2"/>
      <c r="H59" s="4">
        <f>SUM(E59+F59-G59)</f>
        <v>12.899999999999999</v>
      </c>
      <c r="I59" s="2">
        <v>3.7</v>
      </c>
      <c r="J59" s="3">
        <f>(SUM(10-(3.3+3.8)/2))</f>
        <v>6.45</v>
      </c>
      <c r="K59" s="2"/>
      <c r="L59" s="4">
        <f>SUM(I59+J59-K59)</f>
        <v>10.15</v>
      </c>
      <c r="M59" s="2">
        <v>4</v>
      </c>
      <c r="N59" s="3">
        <f>(SUM(10-(2.3+2)/2))</f>
        <v>7.85</v>
      </c>
      <c r="O59" s="2"/>
      <c r="P59" s="4">
        <f>SUM(M59+N59-O59)</f>
        <v>11.85</v>
      </c>
      <c r="Q59" s="2">
        <v>4.7</v>
      </c>
      <c r="R59" s="3">
        <f>(SUM(10-(3.3+3.6)/2))</f>
        <v>6.55</v>
      </c>
      <c r="S59" s="2"/>
      <c r="T59" s="4">
        <f>SUM(Q59+R59-S59)</f>
        <v>11.25</v>
      </c>
      <c r="U59" s="5">
        <f>SUM(H59+L59+P59+T59)</f>
        <v>46.15</v>
      </c>
    </row>
    <row r="60" spans="1:21" ht="12.75">
      <c r="A60" s="6">
        <v>5</v>
      </c>
      <c r="B60" s="132" t="s">
        <v>111</v>
      </c>
      <c r="C60" s="132" t="s">
        <v>112</v>
      </c>
      <c r="D60" s="89" t="s">
        <v>29</v>
      </c>
      <c r="E60" s="2">
        <v>3.5</v>
      </c>
      <c r="F60" s="3">
        <f>(SUM(10-(1.4+1.2)/2))</f>
        <v>8.7</v>
      </c>
      <c r="G60" s="2"/>
      <c r="H60" s="4">
        <f>SUM(E60+F60-G60)</f>
        <v>12.2</v>
      </c>
      <c r="I60" s="2">
        <v>3.9</v>
      </c>
      <c r="J60" s="3">
        <f>(SUM(10-(2.1+1.7)/2))</f>
        <v>8.1</v>
      </c>
      <c r="K60" s="2"/>
      <c r="L60" s="4">
        <f>SUM(I60+J60-K60)</f>
        <v>12</v>
      </c>
      <c r="M60" s="2">
        <v>4.7</v>
      </c>
      <c r="N60" s="3">
        <f>(SUM(10-(2.2+1.7)/2))</f>
        <v>8.05</v>
      </c>
      <c r="O60" s="2"/>
      <c r="P60" s="4">
        <f>SUM(M60+N60-O60)</f>
        <v>12.75</v>
      </c>
      <c r="Q60" s="2">
        <v>4.5</v>
      </c>
      <c r="R60" s="3">
        <f>(SUM(10-(2+2.3)/2))</f>
        <v>7.85</v>
      </c>
      <c r="S60" s="2"/>
      <c r="T60" s="4">
        <f>SUM(Q60+R60-S60)</f>
        <v>12.35</v>
      </c>
      <c r="U60" s="5">
        <f>SUM(H60+L60+P60+T60)</f>
        <v>49.300000000000004</v>
      </c>
    </row>
    <row r="61" spans="1:21" ht="12.75">
      <c r="A61" s="6"/>
      <c r="B61" s="140"/>
      <c r="C61" s="140"/>
      <c r="D61" s="67"/>
      <c r="E61" s="2"/>
      <c r="F61" s="3"/>
      <c r="G61" s="2"/>
      <c r="H61" s="4"/>
      <c r="I61" s="2"/>
      <c r="J61" s="3"/>
      <c r="K61" s="2"/>
      <c r="L61" s="4"/>
      <c r="M61" s="2"/>
      <c r="N61" s="3"/>
      <c r="O61" s="2"/>
      <c r="P61" s="4"/>
      <c r="Q61" s="2"/>
      <c r="R61" s="3"/>
      <c r="S61" s="2"/>
      <c r="T61" s="4"/>
      <c r="U61" s="5"/>
    </row>
    <row r="62" spans="1:21" ht="13.5" thickBot="1">
      <c r="A62" s="6"/>
      <c r="B62" s="140"/>
      <c r="C62" s="140"/>
      <c r="D62" s="67"/>
      <c r="E62" s="2"/>
      <c r="F62" s="3"/>
      <c r="G62" s="2"/>
      <c r="H62" s="4"/>
      <c r="I62" s="2"/>
      <c r="J62" s="3"/>
      <c r="K62" s="2"/>
      <c r="L62" s="4"/>
      <c r="M62" s="2"/>
      <c r="N62" s="3"/>
      <c r="O62" s="2"/>
      <c r="P62" s="4"/>
      <c r="Q62" s="2"/>
      <c r="R62" s="3"/>
      <c r="S62" s="2"/>
      <c r="T62" s="4"/>
      <c r="U62" s="5"/>
    </row>
    <row r="63" spans="1:22" ht="15.75" thickBot="1">
      <c r="A63" s="60">
        <v>406</v>
      </c>
      <c r="B63" s="129" t="s">
        <v>53</v>
      </c>
      <c r="C63" s="135"/>
      <c r="D63" s="24"/>
      <c r="E63" s="22"/>
      <c r="F63" s="20"/>
      <c r="G63" s="19"/>
      <c r="H63" s="21">
        <f>(LARGE(H65:H71,1)+(LARGE(H65:H71,2)+(LARGE(H65:H71,3))))</f>
        <v>34.25</v>
      </c>
      <c r="I63" s="22"/>
      <c r="J63" s="20"/>
      <c r="K63" s="19"/>
      <c r="L63" s="21">
        <f>(LARGE(L65:L71,1)+(LARGE(L65:L71,2)+(LARGE(L65:L71,3))))</f>
        <v>34.4</v>
      </c>
      <c r="M63" s="22"/>
      <c r="N63" s="20"/>
      <c r="O63" s="19"/>
      <c r="P63" s="21">
        <f>(LARGE(P65:P71,1)+(LARGE(P65:P71,2)+(LARGE(P65:P71,3))))</f>
        <v>35.650000000000006</v>
      </c>
      <c r="Q63" s="22"/>
      <c r="R63" s="20"/>
      <c r="S63" s="19"/>
      <c r="T63" s="21">
        <f>(LARGE(T65:T71,1)+(LARGE(T65:T71,2)+(LARGE(T65:T71,3))))</f>
        <v>38.05</v>
      </c>
      <c r="U63" s="27">
        <f>SUM(H63+L63+P63+T63)</f>
        <v>142.35000000000002</v>
      </c>
      <c r="V63" s="104" t="s">
        <v>17</v>
      </c>
    </row>
    <row r="64" spans="1:22" ht="13.5" thickBot="1">
      <c r="A64" s="61" t="s">
        <v>3</v>
      </c>
      <c r="B64" s="131" t="s">
        <v>7</v>
      </c>
      <c r="C64" s="131" t="s">
        <v>8</v>
      </c>
      <c r="D64" s="61" t="s">
        <v>4</v>
      </c>
      <c r="E64" s="62" t="s">
        <v>22</v>
      </c>
      <c r="F64" s="62" t="s">
        <v>23</v>
      </c>
      <c r="G64" s="62" t="s">
        <v>5</v>
      </c>
      <c r="H64" s="62" t="s">
        <v>1</v>
      </c>
      <c r="I64" s="62" t="s">
        <v>22</v>
      </c>
      <c r="J64" s="62" t="s">
        <v>23</v>
      </c>
      <c r="K64" s="62" t="s">
        <v>5</v>
      </c>
      <c r="L64" s="62" t="s">
        <v>10</v>
      </c>
      <c r="M64" s="62" t="s">
        <v>22</v>
      </c>
      <c r="N64" s="62" t="s">
        <v>23</v>
      </c>
      <c r="O64" s="62" t="s">
        <v>5</v>
      </c>
      <c r="P64" s="62" t="s">
        <v>11</v>
      </c>
      <c r="Q64" s="62" t="s">
        <v>22</v>
      </c>
      <c r="R64" s="62" t="s">
        <v>23</v>
      </c>
      <c r="S64" s="62" t="s">
        <v>5</v>
      </c>
      <c r="T64" s="63" t="s">
        <v>2</v>
      </c>
      <c r="U64" s="64" t="s">
        <v>6</v>
      </c>
      <c r="V64" s="110" t="s">
        <v>12</v>
      </c>
    </row>
    <row r="65" spans="1:21" ht="12.75">
      <c r="A65" s="6">
        <v>1</v>
      </c>
      <c r="B65" s="139" t="s">
        <v>114</v>
      </c>
      <c r="C65" s="139" t="s">
        <v>115</v>
      </c>
      <c r="D65" s="91" t="s">
        <v>125</v>
      </c>
      <c r="E65" s="2">
        <v>0</v>
      </c>
      <c r="F65" s="3">
        <f>(SUM(10-(0+0)/2))</f>
        <v>10</v>
      </c>
      <c r="G65" s="2"/>
      <c r="H65" s="4">
        <v>0</v>
      </c>
      <c r="I65" s="2">
        <v>3.7</v>
      </c>
      <c r="J65" s="3">
        <f>(SUM(10-(3.4+3)/2))</f>
        <v>6.8</v>
      </c>
      <c r="K65" s="2"/>
      <c r="L65" s="4">
        <f aca="true" t="shared" si="12" ref="L65:L70">SUM(I65+J65-K65)</f>
        <v>10.5</v>
      </c>
      <c r="M65" s="2">
        <v>3.8</v>
      </c>
      <c r="N65" s="3">
        <f>(SUM(10-(4.1+4)/2))</f>
        <v>5.95</v>
      </c>
      <c r="O65" s="2">
        <v>0.3</v>
      </c>
      <c r="P65" s="4">
        <f aca="true" t="shared" si="13" ref="P65:P70">SUM(M65+N65-O65)</f>
        <v>9.45</v>
      </c>
      <c r="Q65" s="2">
        <v>0</v>
      </c>
      <c r="R65" s="3">
        <f>(SUM(10-(0+0)/2))</f>
        <v>10</v>
      </c>
      <c r="S65" s="2"/>
      <c r="T65" s="4">
        <v>0</v>
      </c>
      <c r="U65" s="5">
        <f aca="true" t="shared" si="14" ref="U65:U71">SUM(H65+L65+P65+T65)</f>
        <v>19.95</v>
      </c>
    </row>
    <row r="66" spans="1:21" ht="12.75">
      <c r="A66" s="6">
        <v>2</v>
      </c>
      <c r="B66" s="133" t="s">
        <v>116</v>
      </c>
      <c r="C66" s="133" t="s">
        <v>117</v>
      </c>
      <c r="D66" s="91" t="s">
        <v>32</v>
      </c>
      <c r="E66" s="2">
        <v>0</v>
      </c>
      <c r="F66" s="3">
        <f>(SUM(10-(0+0)/2))</f>
        <v>10</v>
      </c>
      <c r="G66" s="2"/>
      <c r="H66" s="4">
        <v>0</v>
      </c>
      <c r="I66" s="2">
        <v>3.7</v>
      </c>
      <c r="J66" s="3">
        <f>(SUM(10-(3.8+3.6)/2))</f>
        <v>6.3</v>
      </c>
      <c r="K66" s="2"/>
      <c r="L66" s="4">
        <f t="shared" si="12"/>
        <v>10</v>
      </c>
      <c r="M66" s="2">
        <v>0</v>
      </c>
      <c r="N66" s="3">
        <f aca="true" t="shared" si="15" ref="N66:N71">(SUM(10-(0+0)/2))</f>
        <v>10</v>
      </c>
      <c r="O66" s="2"/>
      <c r="P66" s="4">
        <v>0</v>
      </c>
      <c r="Q66" s="2">
        <v>0</v>
      </c>
      <c r="R66" s="3">
        <f>(SUM(10-(0+0)/2))</f>
        <v>10</v>
      </c>
      <c r="S66" s="2"/>
      <c r="T66" s="4">
        <v>0</v>
      </c>
      <c r="U66" s="5">
        <f t="shared" si="14"/>
        <v>10</v>
      </c>
    </row>
    <row r="67" spans="1:21" ht="12.75">
      <c r="A67" s="6">
        <v>3</v>
      </c>
      <c r="B67" s="133" t="s">
        <v>118</v>
      </c>
      <c r="C67" s="133" t="s">
        <v>119</v>
      </c>
      <c r="D67" s="91" t="s">
        <v>25</v>
      </c>
      <c r="E67" s="2">
        <v>4.3</v>
      </c>
      <c r="F67" s="3">
        <f>(SUM(10-(2.5+2.7)/2))</f>
        <v>7.4</v>
      </c>
      <c r="G67" s="2"/>
      <c r="H67" s="4">
        <f>SUM(E67+F67-G67)</f>
        <v>11.7</v>
      </c>
      <c r="I67" s="2">
        <v>0</v>
      </c>
      <c r="J67" s="3">
        <f>(SUM(10-(0+0)/2))</f>
        <v>10</v>
      </c>
      <c r="K67" s="2"/>
      <c r="L67" s="4">
        <v>0</v>
      </c>
      <c r="M67" s="2">
        <v>0</v>
      </c>
      <c r="N67" s="3">
        <f t="shared" si="15"/>
        <v>10</v>
      </c>
      <c r="O67" s="2"/>
      <c r="P67" s="4">
        <v>0</v>
      </c>
      <c r="Q67" s="2">
        <v>0</v>
      </c>
      <c r="R67" s="3">
        <f>(SUM(10-(0+0)/2))</f>
        <v>10</v>
      </c>
      <c r="S67" s="2"/>
      <c r="T67" s="4">
        <v>0</v>
      </c>
      <c r="U67" s="5">
        <f t="shared" si="14"/>
        <v>11.7</v>
      </c>
    </row>
    <row r="68" spans="1:21" ht="12.75">
      <c r="A68" s="6">
        <v>4</v>
      </c>
      <c r="B68" s="133" t="s">
        <v>120</v>
      </c>
      <c r="C68" s="133" t="s">
        <v>121</v>
      </c>
      <c r="D68" s="91" t="s">
        <v>25</v>
      </c>
      <c r="E68" s="2">
        <v>4.3</v>
      </c>
      <c r="F68" s="3">
        <f>(SUM(10-(2.8+2.8)/2))</f>
        <v>7.2</v>
      </c>
      <c r="G68" s="2"/>
      <c r="H68" s="4">
        <f>SUM(E68+F68-G68)</f>
        <v>11.5</v>
      </c>
      <c r="I68" s="2">
        <v>3.8</v>
      </c>
      <c r="J68" s="3">
        <f>(SUM(10-(1.6+1.2)/2))</f>
        <v>8.6</v>
      </c>
      <c r="K68" s="2"/>
      <c r="L68" s="4">
        <f t="shared" si="12"/>
        <v>12.399999999999999</v>
      </c>
      <c r="M68" s="2">
        <v>4.4</v>
      </c>
      <c r="N68" s="3">
        <f>(SUM(10-(1.4+1.5)/2))</f>
        <v>8.55</v>
      </c>
      <c r="O68" s="2"/>
      <c r="P68" s="4">
        <f t="shared" si="13"/>
        <v>12.950000000000001</v>
      </c>
      <c r="Q68" s="2">
        <v>4.9</v>
      </c>
      <c r="R68" s="3">
        <f>(SUM(10-(1.9+1.7)/2))</f>
        <v>8.2</v>
      </c>
      <c r="S68" s="2"/>
      <c r="T68" s="4">
        <f>SUM(Q68+R68-S68)</f>
        <v>13.1</v>
      </c>
      <c r="U68" s="5">
        <f t="shared" si="14"/>
        <v>49.95</v>
      </c>
    </row>
    <row r="69" spans="1:21" ht="12.75">
      <c r="A69" s="6">
        <v>5</v>
      </c>
      <c r="B69" s="133" t="s">
        <v>41</v>
      </c>
      <c r="C69" s="133" t="s">
        <v>35</v>
      </c>
      <c r="D69" s="91" t="s">
        <v>69</v>
      </c>
      <c r="E69" s="2">
        <v>0</v>
      </c>
      <c r="F69" s="3">
        <f>(SUM(10-(0+0)/2))</f>
        <v>10</v>
      </c>
      <c r="G69" s="2"/>
      <c r="H69" s="4">
        <v>0</v>
      </c>
      <c r="I69" s="2">
        <v>0</v>
      </c>
      <c r="J69" s="3">
        <f>(SUM(10-(0+0)/2))</f>
        <v>10</v>
      </c>
      <c r="K69" s="2"/>
      <c r="L69" s="4">
        <v>0</v>
      </c>
      <c r="M69" s="2">
        <v>3.9</v>
      </c>
      <c r="N69" s="3">
        <f>(SUM(10-(1.8+2.3)/2))</f>
        <v>7.95</v>
      </c>
      <c r="O69" s="2"/>
      <c r="P69" s="4">
        <f t="shared" si="13"/>
        <v>11.85</v>
      </c>
      <c r="Q69" s="2">
        <v>5.1</v>
      </c>
      <c r="R69" s="3">
        <f>(SUM(10-(2.2+2)/2))</f>
        <v>7.9</v>
      </c>
      <c r="S69" s="2"/>
      <c r="T69" s="4">
        <f>SUM(Q69+R69-S69)</f>
        <v>13</v>
      </c>
      <c r="U69" s="5">
        <f t="shared" si="14"/>
        <v>24.85</v>
      </c>
    </row>
    <row r="70" spans="1:21" ht="12.75">
      <c r="A70" s="6">
        <v>6</v>
      </c>
      <c r="B70" s="133" t="s">
        <v>122</v>
      </c>
      <c r="C70" s="133" t="s">
        <v>115</v>
      </c>
      <c r="D70" s="91" t="s">
        <v>26</v>
      </c>
      <c r="E70" s="2">
        <v>3.5</v>
      </c>
      <c r="F70" s="3">
        <f>(SUM(10-(2.8+2.6)/2))</f>
        <v>7.3</v>
      </c>
      <c r="G70" s="2"/>
      <c r="H70" s="4">
        <f>SUM(E70+F70-G70)</f>
        <v>10.8</v>
      </c>
      <c r="I70" s="2">
        <v>3.7</v>
      </c>
      <c r="J70" s="3">
        <f>(SUM(10-(1.9+2.5)/2))</f>
        <v>7.8</v>
      </c>
      <c r="K70" s="2"/>
      <c r="L70" s="4">
        <f t="shared" si="12"/>
        <v>11.5</v>
      </c>
      <c r="M70" s="2">
        <v>4.7</v>
      </c>
      <c r="N70" s="3">
        <f>(SUM(10-(3.9+3.8)/2))</f>
        <v>6.15</v>
      </c>
      <c r="O70" s="2"/>
      <c r="P70" s="4">
        <f t="shared" si="13"/>
        <v>10.850000000000001</v>
      </c>
      <c r="Q70" s="2">
        <v>4.9</v>
      </c>
      <c r="R70" s="3">
        <f>(SUM(10-(3+3)/2))</f>
        <v>7</v>
      </c>
      <c r="S70" s="2"/>
      <c r="T70" s="4">
        <f>SUM(Q70+R70-S70)</f>
        <v>11.9</v>
      </c>
      <c r="U70" s="5">
        <f t="shared" si="14"/>
        <v>45.050000000000004</v>
      </c>
    </row>
    <row r="71" spans="1:21" ht="12.75">
      <c r="A71" s="6">
        <v>7</v>
      </c>
      <c r="B71" s="133" t="s">
        <v>123</v>
      </c>
      <c r="C71" s="133" t="s">
        <v>124</v>
      </c>
      <c r="D71" s="91" t="s">
        <v>68</v>
      </c>
      <c r="E71" s="2">
        <v>3.5</v>
      </c>
      <c r="F71" s="3">
        <f>(SUM(10-(2.4+2.5)/2))</f>
        <v>7.55</v>
      </c>
      <c r="G71" s="2"/>
      <c r="H71" s="4">
        <f>SUM(E71+F71-G71)</f>
        <v>11.05</v>
      </c>
      <c r="I71" s="2">
        <v>0</v>
      </c>
      <c r="J71" s="3">
        <f>(SUM(10-(0+0)/2))</f>
        <v>10</v>
      </c>
      <c r="K71" s="2"/>
      <c r="L71" s="4">
        <v>0</v>
      </c>
      <c r="M71" s="2">
        <v>0</v>
      </c>
      <c r="N71" s="3">
        <f t="shared" si="15"/>
        <v>10</v>
      </c>
      <c r="O71" s="2"/>
      <c r="P71" s="4">
        <v>0</v>
      </c>
      <c r="Q71" s="2">
        <v>4.7</v>
      </c>
      <c r="R71" s="3">
        <f>(SUM(10-(2.8+2.7)/2))</f>
        <v>7.25</v>
      </c>
      <c r="S71" s="2"/>
      <c r="T71" s="4">
        <f>SUM(Q71+R71-S71)</f>
        <v>11.95</v>
      </c>
      <c r="U71" s="5">
        <f t="shared" si="14"/>
        <v>23</v>
      </c>
    </row>
    <row r="72" spans="1:21" ht="12.75">
      <c r="A72" s="6"/>
      <c r="B72" s="140"/>
      <c r="C72" s="140"/>
      <c r="D72" s="67"/>
      <c r="E72" s="2"/>
      <c r="F72" s="3"/>
      <c r="G72" s="2"/>
      <c r="H72" s="4"/>
      <c r="I72" s="2"/>
      <c r="J72" s="3"/>
      <c r="K72" s="2"/>
      <c r="L72" s="4"/>
      <c r="M72" s="2"/>
      <c r="N72" s="3"/>
      <c r="O72" s="2"/>
      <c r="P72" s="4"/>
      <c r="Q72" s="2"/>
      <c r="R72" s="3"/>
      <c r="S72" s="2"/>
      <c r="T72" s="4"/>
      <c r="U72" s="5"/>
    </row>
    <row r="73" spans="1:21" ht="13.5" thickBot="1">
      <c r="A73" s="6"/>
      <c r="B73" s="140"/>
      <c r="C73" s="140"/>
      <c r="D73" s="67"/>
      <c r="E73" s="2"/>
      <c r="F73" s="3"/>
      <c r="G73" s="2"/>
      <c r="H73" s="4"/>
      <c r="I73" s="2"/>
      <c r="J73" s="3"/>
      <c r="K73" s="2"/>
      <c r="L73" s="4"/>
      <c r="M73" s="2"/>
      <c r="N73" s="3"/>
      <c r="O73" s="2"/>
      <c r="P73" s="4"/>
      <c r="Q73" s="2"/>
      <c r="R73" s="3"/>
      <c r="S73" s="2"/>
      <c r="T73" s="4"/>
      <c r="U73" s="5"/>
    </row>
    <row r="74" spans="1:22" ht="15.75" thickBot="1">
      <c r="A74" s="60">
        <v>407</v>
      </c>
      <c r="B74" s="129" t="s">
        <v>54</v>
      </c>
      <c r="C74" s="135"/>
      <c r="D74" s="24"/>
      <c r="E74" s="22"/>
      <c r="F74" s="20"/>
      <c r="G74" s="19"/>
      <c r="H74" s="21">
        <f>(LARGE(H76:H80,1)+(LARGE(H76:H80,2)+(LARGE(H76:H80,3))))</f>
        <v>32.7</v>
      </c>
      <c r="I74" s="22"/>
      <c r="J74" s="20"/>
      <c r="K74" s="19"/>
      <c r="L74" s="21">
        <f>(LARGE(L76:L80,1)+(LARGE(L76:L80,2)+(LARGE(L76:L80,3))))</f>
        <v>30.299999999999997</v>
      </c>
      <c r="M74" s="22"/>
      <c r="N74" s="20"/>
      <c r="O74" s="19"/>
      <c r="P74" s="21">
        <f>(LARGE(P76:P80,1)+(LARGE(P76:P80,2)+(LARGE(P76:P80,3))))</f>
        <v>37.8</v>
      </c>
      <c r="Q74" s="22"/>
      <c r="R74" s="20"/>
      <c r="S74" s="19"/>
      <c r="T74" s="21">
        <f>(LARGE(T76:T80,1)+(LARGE(T76:T80,2)+(LARGE(T76:T80,3))))</f>
        <v>35.4</v>
      </c>
      <c r="U74" s="27">
        <f>SUM(H74+L74+P74+T74)</f>
        <v>136.2</v>
      </c>
      <c r="V74" s="104" t="s">
        <v>182</v>
      </c>
    </row>
    <row r="75" spans="1:22" ht="13.5" thickBot="1">
      <c r="A75" s="61" t="s">
        <v>3</v>
      </c>
      <c r="B75" s="131" t="s">
        <v>7</v>
      </c>
      <c r="C75" s="131" t="s">
        <v>8</v>
      </c>
      <c r="D75" s="61" t="s">
        <v>4</v>
      </c>
      <c r="E75" s="62" t="s">
        <v>22</v>
      </c>
      <c r="F75" s="62" t="s">
        <v>23</v>
      </c>
      <c r="G75" s="62" t="s">
        <v>5</v>
      </c>
      <c r="H75" s="62" t="s">
        <v>1</v>
      </c>
      <c r="I75" s="62" t="s">
        <v>22</v>
      </c>
      <c r="J75" s="62" t="s">
        <v>23</v>
      </c>
      <c r="K75" s="62" t="s">
        <v>5</v>
      </c>
      <c r="L75" s="62" t="s">
        <v>10</v>
      </c>
      <c r="M75" s="62" t="s">
        <v>22</v>
      </c>
      <c r="N75" s="62" t="s">
        <v>23</v>
      </c>
      <c r="O75" s="62" t="s">
        <v>5</v>
      </c>
      <c r="P75" s="62" t="s">
        <v>11</v>
      </c>
      <c r="Q75" s="62" t="s">
        <v>22</v>
      </c>
      <c r="R75" s="62" t="s">
        <v>23</v>
      </c>
      <c r="S75" s="62" t="s">
        <v>5</v>
      </c>
      <c r="T75" s="63" t="s">
        <v>2</v>
      </c>
      <c r="U75" s="64" t="s">
        <v>6</v>
      </c>
      <c r="V75" s="110" t="s">
        <v>12</v>
      </c>
    </row>
    <row r="76" spans="1:21" ht="12.75">
      <c r="A76" s="6">
        <v>1</v>
      </c>
      <c r="B76" s="132" t="s">
        <v>126</v>
      </c>
      <c r="C76" s="132" t="s">
        <v>42</v>
      </c>
      <c r="D76" s="89" t="s">
        <v>133</v>
      </c>
      <c r="E76" s="2">
        <v>0</v>
      </c>
      <c r="F76" s="3">
        <f>(SUM(10-(0+0)/2))</f>
        <v>10</v>
      </c>
      <c r="G76" s="2"/>
      <c r="H76" s="4">
        <v>0</v>
      </c>
      <c r="I76" s="2">
        <v>0</v>
      </c>
      <c r="J76" s="3">
        <f>(SUM(10-(0+0)/2))</f>
        <v>10</v>
      </c>
      <c r="K76" s="2"/>
      <c r="L76" s="4">
        <v>0</v>
      </c>
      <c r="M76" s="2">
        <v>0</v>
      </c>
      <c r="N76" s="3">
        <f>(SUM(10-(0+0)/2))</f>
        <v>10</v>
      </c>
      <c r="O76" s="2"/>
      <c r="P76" s="4">
        <v>0</v>
      </c>
      <c r="Q76" s="2">
        <v>4.5</v>
      </c>
      <c r="R76" s="3">
        <f>(SUM(10-(2.9+3.1)/2))</f>
        <v>7</v>
      </c>
      <c r="S76" s="2"/>
      <c r="T76" s="4">
        <f>SUM(Q76+R76-S76)</f>
        <v>11.5</v>
      </c>
      <c r="U76" s="5">
        <f>SUM(H76+L76+P76+T76)</f>
        <v>11.5</v>
      </c>
    </row>
    <row r="77" spans="1:21" ht="12.75">
      <c r="A77" s="6">
        <v>2</v>
      </c>
      <c r="B77" s="132" t="s">
        <v>127</v>
      </c>
      <c r="C77" s="132" t="s">
        <v>181</v>
      </c>
      <c r="D77" s="89" t="s">
        <v>79</v>
      </c>
      <c r="E77" s="2">
        <v>3.9</v>
      </c>
      <c r="F77" s="3">
        <f>(SUM(10-(2.8+2.4)/2))</f>
        <v>7.4</v>
      </c>
      <c r="G77" s="2"/>
      <c r="H77" s="4">
        <f>SUM(E77+F77-G77)</f>
        <v>11.3</v>
      </c>
      <c r="I77" s="2">
        <v>4.1</v>
      </c>
      <c r="J77" s="3">
        <f>(SUM(10-(4.2+4.2)/2))</f>
        <v>5.8</v>
      </c>
      <c r="K77" s="2"/>
      <c r="L77" s="4">
        <f>SUM(I77+J77-K77)</f>
        <v>9.899999999999999</v>
      </c>
      <c r="M77" s="2">
        <v>4.8</v>
      </c>
      <c r="N77" s="3">
        <f>(SUM(10-(3.9+3.7)/2))</f>
        <v>6.2</v>
      </c>
      <c r="O77" s="2"/>
      <c r="P77" s="4">
        <f>SUM(M77+N77-O77)</f>
        <v>11</v>
      </c>
      <c r="Q77" s="2">
        <v>4.8</v>
      </c>
      <c r="R77" s="3">
        <f>(SUM(10-(2.7+2.9)/2))</f>
        <v>7.2</v>
      </c>
      <c r="S77" s="2">
        <v>0.3</v>
      </c>
      <c r="T77" s="4">
        <f>SUM(Q77+R77-S77)</f>
        <v>11.7</v>
      </c>
      <c r="U77" s="5">
        <f>SUM(H77+L77+P77+T77)</f>
        <v>43.900000000000006</v>
      </c>
    </row>
    <row r="78" spans="1:21" ht="12.75">
      <c r="A78" s="6">
        <v>3</v>
      </c>
      <c r="B78" s="132" t="s">
        <v>128</v>
      </c>
      <c r="C78" s="132" t="s">
        <v>45</v>
      </c>
      <c r="D78" s="89" t="s">
        <v>26</v>
      </c>
      <c r="E78" s="2">
        <v>3.9</v>
      </c>
      <c r="F78" s="3">
        <f>(SUM(10-(3.4+3.4)/2))</f>
        <v>6.6</v>
      </c>
      <c r="G78" s="2"/>
      <c r="H78" s="4">
        <f>SUM(E78+F78-G78)</f>
        <v>10.5</v>
      </c>
      <c r="I78" s="2">
        <v>2.9</v>
      </c>
      <c r="J78" s="3">
        <f>(SUM(10-(3.9+4.5)/2))</f>
        <v>5.8</v>
      </c>
      <c r="K78" s="2">
        <v>2</v>
      </c>
      <c r="L78" s="4">
        <f>SUM(I78+J78-K78)</f>
        <v>6.699999999999999</v>
      </c>
      <c r="M78" s="2">
        <v>4.5</v>
      </c>
      <c r="N78" s="3">
        <f>(SUM(10-(1.8+1.8)/2))</f>
        <v>8.2</v>
      </c>
      <c r="O78" s="2"/>
      <c r="P78" s="4">
        <f>SUM(M78+N78-O78)</f>
        <v>12.7</v>
      </c>
      <c r="Q78" s="2">
        <v>4.4</v>
      </c>
      <c r="R78" s="3">
        <f>(SUM(10-(2.9+2.8)/2))</f>
        <v>7.15</v>
      </c>
      <c r="S78" s="2"/>
      <c r="T78" s="4">
        <f>SUM(Q78+R78-S78)</f>
        <v>11.55</v>
      </c>
      <c r="U78" s="5">
        <f>SUM(H78+L78+P78+T78)</f>
        <v>41.45</v>
      </c>
    </row>
    <row r="79" spans="1:21" ht="12.75">
      <c r="A79" s="6">
        <v>4</v>
      </c>
      <c r="B79" s="132" t="s">
        <v>129</v>
      </c>
      <c r="C79" s="132" t="s">
        <v>130</v>
      </c>
      <c r="D79" s="89" t="s">
        <v>30</v>
      </c>
      <c r="E79" s="2">
        <v>3.5</v>
      </c>
      <c r="F79" s="3">
        <f>(SUM(10-(2.4+2.8)/2))</f>
        <v>7.4</v>
      </c>
      <c r="G79" s="2"/>
      <c r="H79" s="4">
        <f>SUM(E79+F79-G79)</f>
        <v>10.9</v>
      </c>
      <c r="I79" s="2">
        <v>3.7</v>
      </c>
      <c r="J79" s="3">
        <f>(SUM(10-(2.8+2.8)/2))</f>
        <v>7.2</v>
      </c>
      <c r="K79" s="2"/>
      <c r="L79" s="4">
        <f>SUM(I79+J79-K79)</f>
        <v>10.9</v>
      </c>
      <c r="M79" s="2">
        <v>4.7</v>
      </c>
      <c r="N79" s="3">
        <f>(SUM(10-(2.3+1.9)/2))</f>
        <v>7.9</v>
      </c>
      <c r="O79" s="2"/>
      <c r="P79" s="4">
        <f>SUM(M79+N79-O79)</f>
        <v>12.600000000000001</v>
      </c>
      <c r="Q79" s="2">
        <v>4.7</v>
      </c>
      <c r="R79" s="3">
        <f>(SUM(10-(2.6+2.5)/2))</f>
        <v>7.45</v>
      </c>
      <c r="S79" s="2"/>
      <c r="T79" s="4">
        <f>SUM(Q79+R79-S79)</f>
        <v>12.15</v>
      </c>
      <c r="U79" s="5">
        <f>SUM(H79+L79+P79+T79)</f>
        <v>46.550000000000004</v>
      </c>
    </row>
    <row r="80" spans="1:21" ht="12.75">
      <c r="A80" s="6">
        <v>5</v>
      </c>
      <c r="B80" s="132" t="s">
        <v>131</v>
      </c>
      <c r="C80" s="132" t="s">
        <v>132</v>
      </c>
      <c r="D80" s="89" t="s">
        <v>32</v>
      </c>
      <c r="E80" s="2">
        <v>3.5</v>
      </c>
      <c r="F80" s="3">
        <f>(SUM(10-(3.5+3.5)/2))</f>
        <v>6.5</v>
      </c>
      <c r="G80" s="2"/>
      <c r="H80" s="4">
        <f>SUM(E80+F80-G80)</f>
        <v>10</v>
      </c>
      <c r="I80" s="2">
        <v>2.9</v>
      </c>
      <c r="J80" s="3">
        <f>(SUM(10-(2.2+2.6)/2))</f>
        <v>7.6</v>
      </c>
      <c r="K80" s="2">
        <v>1</v>
      </c>
      <c r="L80" s="4">
        <f>SUM(I80+J80-K80)</f>
        <v>9.5</v>
      </c>
      <c r="M80" s="2">
        <v>4.6</v>
      </c>
      <c r="N80" s="3">
        <f>(SUM(10-(2.3+1.9)/2))</f>
        <v>7.9</v>
      </c>
      <c r="O80" s="2"/>
      <c r="P80" s="4">
        <f>SUM(M80+N80-O80)</f>
        <v>12.5</v>
      </c>
      <c r="Q80" s="2">
        <v>0</v>
      </c>
      <c r="R80" s="3">
        <f>(SUM(10-(0+0)/2))</f>
        <v>10</v>
      </c>
      <c r="S80" s="2"/>
      <c r="T80" s="4">
        <v>0</v>
      </c>
      <c r="U80" s="5">
        <f>SUM(H80+L80+P80+T80)</f>
        <v>32</v>
      </c>
    </row>
    <row r="81" spans="1:21" ht="12.75">
      <c r="A81" s="6"/>
      <c r="B81" s="140"/>
      <c r="C81" s="140"/>
      <c r="D81" s="10"/>
      <c r="E81" s="2"/>
      <c r="F81" s="3"/>
      <c r="G81" s="2"/>
      <c r="H81" s="4"/>
      <c r="I81" s="2"/>
      <c r="J81" s="3"/>
      <c r="K81" s="2"/>
      <c r="L81" s="4"/>
      <c r="M81" s="2"/>
      <c r="N81" s="3"/>
      <c r="O81" s="2"/>
      <c r="P81" s="4"/>
      <c r="Q81" s="2"/>
      <c r="R81" s="3"/>
      <c r="S81" s="2"/>
      <c r="T81" s="4"/>
      <c r="U81" s="5"/>
    </row>
  </sheetData>
  <sheetProtection/>
  <mergeCells count="1">
    <mergeCell ref="B12:C12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1.7109375" style="0" customWidth="1"/>
    <col min="3" max="3" width="10.7109375" style="0" customWidth="1"/>
    <col min="4" max="4" width="3.7109375" style="0" customWidth="1"/>
    <col min="5" max="7" width="5.7109375" style="0" customWidth="1"/>
    <col min="8" max="8" width="6.7109375" style="0" customWidth="1"/>
    <col min="9" max="11" width="5.7109375" style="0" customWidth="1"/>
    <col min="12" max="12" width="6.7109375" style="0" customWidth="1"/>
    <col min="13" max="15" width="5.7109375" style="0" customWidth="1"/>
    <col min="16" max="16" width="6.7109375" style="0" customWidth="1"/>
    <col min="17" max="19" width="5.7109375" style="0" customWidth="1"/>
    <col min="20" max="20" width="6.7109375" style="0" customWidth="1"/>
    <col min="21" max="21" width="11.7109375" style="0" customWidth="1"/>
    <col min="22" max="22" width="6.7109375" style="105" customWidth="1"/>
  </cols>
  <sheetData>
    <row r="1" spans="16:21" ht="13.5" thickBot="1">
      <c r="P1" s="73"/>
      <c r="Q1" s="95" t="s">
        <v>0</v>
      </c>
      <c r="R1" s="96"/>
      <c r="S1" s="96"/>
      <c r="T1" s="96"/>
      <c r="U1" s="97"/>
    </row>
    <row r="2" spans="16:21" ht="13.5" thickBot="1">
      <c r="P2" s="65"/>
      <c r="Q2" s="98" t="s">
        <v>49</v>
      </c>
      <c r="R2" s="99"/>
      <c r="S2" s="99"/>
      <c r="T2" s="99"/>
      <c r="U2" s="100"/>
    </row>
    <row r="3" ht="12.75"/>
    <row r="4" spans="16:21" ht="13.5" thickBot="1">
      <c r="P4" s="12"/>
      <c r="Q4" s="13"/>
      <c r="R4" s="13"/>
      <c r="S4" s="13"/>
      <c r="T4" s="13"/>
      <c r="U4" s="13"/>
    </row>
    <row r="5" spans="2:21" ht="14.25" thickBot="1">
      <c r="B5" s="76" t="s">
        <v>55</v>
      </c>
      <c r="C5" s="77"/>
      <c r="D5" s="78"/>
      <c r="E5" s="79"/>
      <c r="F5" s="78"/>
      <c r="G5" s="78"/>
      <c r="H5" s="79"/>
      <c r="I5" s="78"/>
      <c r="J5" s="78"/>
      <c r="K5" s="78"/>
      <c r="L5" s="78"/>
      <c r="M5" s="78"/>
      <c r="N5" s="78"/>
      <c r="O5" s="78"/>
      <c r="P5" s="80"/>
      <c r="Q5" s="13"/>
      <c r="R5" s="13"/>
      <c r="S5" s="13"/>
      <c r="T5" s="13"/>
      <c r="U5" s="87">
        <v>0.4166666666666667</v>
      </c>
    </row>
    <row r="6" spans="1:22" ht="15">
      <c r="A6" s="47"/>
      <c r="B6" s="38"/>
      <c r="C6" s="39"/>
      <c r="D6" s="40"/>
      <c r="E6" s="41"/>
      <c r="F6" s="42"/>
      <c r="G6" s="42"/>
      <c r="H6" s="143" t="s">
        <v>1</v>
      </c>
      <c r="I6" s="41"/>
      <c r="J6" s="42"/>
      <c r="K6" s="42"/>
      <c r="L6" s="40" t="s">
        <v>10</v>
      </c>
      <c r="M6" s="41"/>
      <c r="N6" s="42"/>
      <c r="O6" s="42"/>
      <c r="P6" s="43" t="s">
        <v>11</v>
      </c>
      <c r="Q6" s="44"/>
      <c r="R6" s="45"/>
      <c r="S6" s="45"/>
      <c r="T6" s="46" t="s">
        <v>2</v>
      </c>
      <c r="U6" s="54" t="s">
        <v>6</v>
      </c>
      <c r="V6" s="106" t="s">
        <v>12</v>
      </c>
    </row>
    <row r="7" spans="1:22" ht="15">
      <c r="A7" s="52">
        <v>412</v>
      </c>
      <c r="B7" s="37" t="s">
        <v>47</v>
      </c>
      <c r="C7" s="28"/>
      <c r="D7" s="7"/>
      <c r="E7" s="30"/>
      <c r="F7" s="31"/>
      <c r="G7" s="31"/>
      <c r="H7" s="53">
        <f>$H$23</f>
        <v>35.9</v>
      </c>
      <c r="I7" s="29"/>
      <c r="J7" s="33"/>
      <c r="K7" s="33"/>
      <c r="L7" s="53">
        <f>$L$23</f>
        <v>35.45</v>
      </c>
      <c r="M7" s="29"/>
      <c r="N7" s="33"/>
      <c r="O7" s="33"/>
      <c r="P7" s="53">
        <f>$P$23</f>
        <v>34.9</v>
      </c>
      <c r="Q7" s="34"/>
      <c r="R7" s="35"/>
      <c r="S7" s="35"/>
      <c r="T7" s="53">
        <f>$T$23</f>
        <v>39.25</v>
      </c>
      <c r="U7" s="55">
        <f>SUM(H7+L7+P7+T7)</f>
        <v>145.5</v>
      </c>
      <c r="V7" s="107" t="s">
        <v>13</v>
      </c>
    </row>
    <row r="8" spans="1:22" ht="15">
      <c r="A8" s="52">
        <v>416</v>
      </c>
      <c r="B8" s="37" t="s">
        <v>9</v>
      </c>
      <c r="C8" s="36"/>
      <c r="D8" s="32"/>
      <c r="E8" s="30"/>
      <c r="F8" s="31"/>
      <c r="G8" s="31"/>
      <c r="H8" s="53">
        <f>$H$57</f>
        <v>35.8</v>
      </c>
      <c r="I8" s="29"/>
      <c r="J8" s="33"/>
      <c r="K8" s="33"/>
      <c r="L8" s="53">
        <f>$L$57</f>
        <v>33.85</v>
      </c>
      <c r="M8" s="29"/>
      <c r="N8" s="33"/>
      <c r="O8" s="33"/>
      <c r="P8" s="53">
        <f>$P$57</f>
        <v>35.8</v>
      </c>
      <c r="Q8" s="34"/>
      <c r="R8" s="35"/>
      <c r="S8" s="35"/>
      <c r="T8" s="53">
        <f>$T$57</f>
        <v>37.800000000000004</v>
      </c>
      <c r="U8" s="55">
        <f>SUM(H8+L8+P8+T8)</f>
        <v>143.25</v>
      </c>
      <c r="V8" s="108" t="s">
        <v>14</v>
      </c>
    </row>
    <row r="9" spans="1:22" ht="15">
      <c r="A9" s="52">
        <v>411</v>
      </c>
      <c r="B9" s="37" t="s">
        <v>48</v>
      </c>
      <c r="C9" s="59"/>
      <c r="D9" s="49"/>
      <c r="E9" s="30"/>
      <c r="F9" s="31"/>
      <c r="G9" s="31"/>
      <c r="H9" s="53">
        <f>$H$14</f>
        <v>34.95</v>
      </c>
      <c r="I9" s="29"/>
      <c r="J9" s="33"/>
      <c r="K9" s="33"/>
      <c r="L9" s="53">
        <f>$L$14</f>
        <v>34.2</v>
      </c>
      <c r="M9" s="29"/>
      <c r="N9" s="33"/>
      <c r="O9" s="33"/>
      <c r="P9" s="53">
        <f>$P$14</f>
        <v>34.55</v>
      </c>
      <c r="Q9" s="34"/>
      <c r="R9" s="35"/>
      <c r="S9" s="35"/>
      <c r="T9" s="53">
        <f>$T$14</f>
        <v>39.099999999999994</v>
      </c>
      <c r="U9" s="55">
        <f>SUM(H9+L9+P9+T9)</f>
        <v>142.8</v>
      </c>
      <c r="V9" s="108" t="s">
        <v>15</v>
      </c>
    </row>
    <row r="10" spans="1:22" ht="15">
      <c r="A10" s="52">
        <v>413</v>
      </c>
      <c r="B10" s="37" t="s">
        <v>56</v>
      </c>
      <c r="C10" s="92"/>
      <c r="D10" s="49"/>
      <c r="E10" s="30"/>
      <c r="F10" s="31"/>
      <c r="G10" s="31"/>
      <c r="H10" s="53">
        <f>$H$34</f>
        <v>33.3</v>
      </c>
      <c r="I10" s="29"/>
      <c r="J10" s="33"/>
      <c r="K10" s="33"/>
      <c r="L10" s="53">
        <f>$L$34</f>
        <v>34.349999999999994</v>
      </c>
      <c r="M10" s="29"/>
      <c r="N10" s="33"/>
      <c r="O10" s="33"/>
      <c r="P10" s="53">
        <f>$P$34</f>
        <v>37.55</v>
      </c>
      <c r="Q10" s="34"/>
      <c r="R10" s="35"/>
      <c r="S10" s="35"/>
      <c r="T10" s="53">
        <f>$T$34</f>
        <v>37.349999999999994</v>
      </c>
      <c r="U10" s="55">
        <f>SUM(H10+L10+P10+T10)</f>
        <v>142.54999999999998</v>
      </c>
      <c r="V10" s="108" t="s">
        <v>16</v>
      </c>
    </row>
    <row r="11" spans="1:22" ht="15">
      <c r="A11" s="52">
        <v>415</v>
      </c>
      <c r="B11" s="37" t="s">
        <v>57</v>
      </c>
      <c r="C11" s="59"/>
      <c r="D11" s="32"/>
      <c r="E11" s="30"/>
      <c r="F11" s="31"/>
      <c r="G11" s="31"/>
      <c r="H11" s="53">
        <f>$H$46</f>
        <v>27.35</v>
      </c>
      <c r="I11" s="29"/>
      <c r="J11" s="33"/>
      <c r="K11" s="33"/>
      <c r="L11" s="53">
        <f>$L$46</f>
        <v>19.65</v>
      </c>
      <c r="M11" s="29"/>
      <c r="N11" s="33"/>
      <c r="O11" s="33"/>
      <c r="P11" s="53">
        <f>$P$46</f>
        <v>26.8</v>
      </c>
      <c r="Q11" s="34"/>
      <c r="R11" s="35"/>
      <c r="S11" s="35"/>
      <c r="T11" s="53">
        <f>$T$46</f>
        <v>31.549999999999997</v>
      </c>
      <c r="U11" s="55">
        <f>SUM(H11+L11+P11+T11)</f>
        <v>105.35</v>
      </c>
      <c r="V11" s="108" t="s">
        <v>17</v>
      </c>
    </row>
    <row r="12" spans="1:22" ht="15">
      <c r="A12" s="56"/>
      <c r="B12" s="57"/>
      <c r="C12" s="28"/>
      <c r="D12" s="7"/>
      <c r="E12" s="7"/>
      <c r="F12" s="7"/>
      <c r="G12" s="7"/>
      <c r="H12" s="58"/>
      <c r="I12" s="8"/>
      <c r="J12" s="8"/>
      <c r="K12" s="8"/>
      <c r="L12" s="58"/>
      <c r="M12" s="8"/>
      <c r="N12" s="8"/>
      <c r="O12" s="8"/>
      <c r="P12" s="58"/>
      <c r="Q12" s="13"/>
      <c r="R12" s="13"/>
      <c r="S12" s="13"/>
      <c r="T12" s="58"/>
      <c r="U12" s="16"/>
      <c r="V12" s="109"/>
    </row>
    <row r="13" spans="1:21" ht="12.75" customHeight="1" thickBot="1">
      <c r="A13" s="48"/>
      <c r="P13" s="12"/>
      <c r="Q13" s="13"/>
      <c r="R13" s="13"/>
      <c r="S13" s="13"/>
      <c r="T13" s="11"/>
      <c r="U13" s="13"/>
    </row>
    <row r="14" spans="1:22" ht="15.75" thickBot="1">
      <c r="A14" s="60">
        <v>411</v>
      </c>
      <c r="B14" s="50" t="s">
        <v>48</v>
      </c>
      <c r="C14" s="18"/>
      <c r="D14" s="17"/>
      <c r="E14" s="25"/>
      <c r="F14" s="18"/>
      <c r="G14" s="18"/>
      <c r="H14" s="21">
        <f>(LARGE(H16:H20,1)+(LARGE(H16:H20,2)+(LARGE(H16:H20,3))))</f>
        <v>34.95</v>
      </c>
      <c r="I14" s="25"/>
      <c r="J14" s="18"/>
      <c r="K14" s="18"/>
      <c r="L14" s="21">
        <f>(LARGE(L16:L20,1)+(LARGE(L16:L20,2)+(LARGE(L16:L20,3))))</f>
        <v>34.2</v>
      </c>
      <c r="M14" s="25"/>
      <c r="N14" s="18"/>
      <c r="O14" s="18"/>
      <c r="P14" s="21">
        <f>(LARGE(P16:P20,1)+(LARGE(P16:P20,2)+(LARGE(P16:P20,3))))</f>
        <v>34.55</v>
      </c>
      <c r="Q14" s="25"/>
      <c r="R14" s="18"/>
      <c r="S14" s="18"/>
      <c r="T14" s="21">
        <f>(LARGE(T16:T20,1)+(LARGE(T16:T20,2)+(LARGE(T16:T20,3))))</f>
        <v>39.099999999999994</v>
      </c>
      <c r="U14" s="27">
        <f>SUM(H14+L14+P14+T14)</f>
        <v>142.8</v>
      </c>
      <c r="V14" s="104" t="s">
        <v>15</v>
      </c>
    </row>
    <row r="15" spans="1:22" ht="13.5" thickBot="1">
      <c r="A15" s="61" t="s">
        <v>3</v>
      </c>
      <c r="B15" s="116" t="s">
        <v>7</v>
      </c>
      <c r="C15" s="116" t="s">
        <v>8</v>
      </c>
      <c r="D15" s="61" t="s">
        <v>4</v>
      </c>
      <c r="E15" s="62" t="s">
        <v>22</v>
      </c>
      <c r="F15" s="62" t="s">
        <v>23</v>
      </c>
      <c r="G15" s="62" t="s">
        <v>5</v>
      </c>
      <c r="H15" s="62" t="s">
        <v>1</v>
      </c>
      <c r="I15" s="62" t="s">
        <v>22</v>
      </c>
      <c r="J15" s="62" t="s">
        <v>23</v>
      </c>
      <c r="K15" s="62" t="s">
        <v>5</v>
      </c>
      <c r="L15" s="62" t="s">
        <v>10</v>
      </c>
      <c r="M15" s="62" t="s">
        <v>22</v>
      </c>
      <c r="N15" s="62" t="s">
        <v>23</v>
      </c>
      <c r="O15" s="62" t="s">
        <v>5</v>
      </c>
      <c r="P15" s="62" t="s">
        <v>11</v>
      </c>
      <c r="Q15" s="62" t="s">
        <v>22</v>
      </c>
      <c r="R15" s="62" t="s">
        <v>23</v>
      </c>
      <c r="S15" s="62" t="s">
        <v>5</v>
      </c>
      <c r="T15" s="63" t="s">
        <v>2</v>
      </c>
      <c r="U15" s="64" t="s">
        <v>6</v>
      </c>
      <c r="V15" s="110" t="s">
        <v>12</v>
      </c>
    </row>
    <row r="16" spans="1:21" ht="12.75">
      <c r="A16" s="6">
        <v>1</v>
      </c>
      <c r="B16" s="88" t="s">
        <v>134</v>
      </c>
      <c r="C16" s="88" t="s">
        <v>36</v>
      </c>
      <c r="D16" s="89" t="s">
        <v>29</v>
      </c>
      <c r="E16" s="2">
        <v>0</v>
      </c>
      <c r="F16" s="3">
        <f>(SUM(10-(0+0)/2))</f>
        <v>10</v>
      </c>
      <c r="G16" s="2"/>
      <c r="H16" s="4">
        <v>0</v>
      </c>
      <c r="I16" s="2">
        <v>3.7</v>
      </c>
      <c r="J16" s="3">
        <f>(SUM(10-(2+2.5)/2))</f>
        <v>7.75</v>
      </c>
      <c r="K16" s="2"/>
      <c r="L16" s="4">
        <f>SUM(I16+J16-K16)</f>
        <v>11.45</v>
      </c>
      <c r="M16" s="2">
        <v>0</v>
      </c>
      <c r="N16" s="3">
        <f>(SUM(10-(0+0)/2))</f>
        <v>10</v>
      </c>
      <c r="O16" s="2"/>
      <c r="P16" s="4">
        <v>0</v>
      </c>
      <c r="Q16" s="2">
        <v>4.9</v>
      </c>
      <c r="R16" s="3">
        <f>(SUM(10-(2.7+3.1)/2))</f>
        <v>7.1</v>
      </c>
      <c r="S16" s="2"/>
      <c r="T16" s="4">
        <f>SUM(Q16+R16-S16)</f>
        <v>12</v>
      </c>
      <c r="U16" s="5">
        <f>SUM(H16+L16+P16+T16)</f>
        <v>23.45</v>
      </c>
    </row>
    <row r="17" spans="1:21" ht="12.75">
      <c r="A17" s="6">
        <v>2</v>
      </c>
      <c r="B17" s="88" t="s">
        <v>135</v>
      </c>
      <c r="C17" s="88" t="s">
        <v>136</v>
      </c>
      <c r="D17" s="89" t="s">
        <v>32</v>
      </c>
      <c r="E17" s="2">
        <v>3.5</v>
      </c>
      <c r="F17" s="3">
        <f>(SUM(10-(2+2.2)/2))</f>
        <v>7.9</v>
      </c>
      <c r="G17" s="2"/>
      <c r="H17" s="4">
        <f>SUM(E17+F17-G17)</f>
        <v>11.4</v>
      </c>
      <c r="I17" s="2">
        <v>3.7</v>
      </c>
      <c r="J17" s="3">
        <f>(SUM(10-(3+3.3)/2))</f>
        <v>6.85</v>
      </c>
      <c r="K17" s="2"/>
      <c r="L17" s="4">
        <f>SUM(I17+J17-K17)</f>
        <v>10.55</v>
      </c>
      <c r="M17" s="2">
        <v>4.5</v>
      </c>
      <c r="N17" s="3">
        <f>(SUM(10-(2.7+2.6)/2))</f>
        <v>7.35</v>
      </c>
      <c r="O17" s="2"/>
      <c r="P17" s="4">
        <f>SUM(M17+N17-O17)</f>
        <v>11.85</v>
      </c>
      <c r="Q17" s="2">
        <v>5.3</v>
      </c>
      <c r="R17" s="3">
        <f>(SUM(10-(1.9+1.8)/2))</f>
        <v>8.15</v>
      </c>
      <c r="S17" s="2"/>
      <c r="T17" s="4">
        <f>SUM(Q17+R17-S17)</f>
        <v>13.45</v>
      </c>
      <c r="U17" s="5">
        <f>SUM(H17+L17+P17+T17)</f>
        <v>47.25</v>
      </c>
    </row>
    <row r="18" spans="1:21" ht="12.75">
      <c r="A18" s="6">
        <v>3</v>
      </c>
      <c r="B18" s="88" t="s">
        <v>137</v>
      </c>
      <c r="C18" s="88" t="s">
        <v>138</v>
      </c>
      <c r="D18" s="89" t="s">
        <v>125</v>
      </c>
      <c r="E18" s="2">
        <v>3.5</v>
      </c>
      <c r="F18" s="3">
        <f>(SUM(10-(2.4+2)/2))</f>
        <v>7.8</v>
      </c>
      <c r="G18" s="2"/>
      <c r="H18" s="4">
        <f>SUM(E18+F18-G18)</f>
        <v>11.3</v>
      </c>
      <c r="I18" s="2">
        <v>3.5</v>
      </c>
      <c r="J18" s="3">
        <f>(SUM(10-(3.7+4.4)/2))</f>
        <v>5.949999999999999</v>
      </c>
      <c r="K18" s="2">
        <v>1</v>
      </c>
      <c r="L18" s="4">
        <f>SUM(I18+J18-K18)</f>
        <v>8.45</v>
      </c>
      <c r="M18" s="2">
        <v>4.1</v>
      </c>
      <c r="N18" s="3">
        <f>(SUM(10-(3.2+2.7)/2))</f>
        <v>7.05</v>
      </c>
      <c r="O18" s="2"/>
      <c r="P18" s="4">
        <f>SUM(M18+N18-O18)</f>
        <v>11.149999999999999</v>
      </c>
      <c r="Q18" s="2">
        <v>0</v>
      </c>
      <c r="R18" s="3">
        <f>(SUM(10-(0+0)/2))</f>
        <v>10</v>
      </c>
      <c r="S18" s="2"/>
      <c r="T18" s="4">
        <v>0</v>
      </c>
      <c r="U18" s="5">
        <f>SUM(H18+L18+P18+T18)</f>
        <v>30.9</v>
      </c>
    </row>
    <row r="19" spans="1:21" ht="12.75">
      <c r="A19" s="6">
        <v>4</v>
      </c>
      <c r="B19" s="88" t="s">
        <v>139</v>
      </c>
      <c r="C19" s="88" t="s">
        <v>140</v>
      </c>
      <c r="D19" s="89" t="s">
        <v>32</v>
      </c>
      <c r="E19" s="2">
        <v>3.5</v>
      </c>
      <c r="F19" s="3">
        <f>(SUM(10-(2.4+2.4)/2))</f>
        <v>7.6</v>
      </c>
      <c r="G19" s="2"/>
      <c r="H19" s="4">
        <f>SUM(E19+F19-G19)</f>
        <v>11.1</v>
      </c>
      <c r="I19" s="2">
        <v>0</v>
      </c>
      <c r="J19" s="3">
        <f>(SUM(10-(0+0)/2))</f>
        <v>10</v>
      </c>
      <c r="K19" s="2"/>
      <c r="L19" s="4">
        <v>0</v>
      </c>
      <c r="M19" s="2">
        <v>4.5</v>
      </c>
      <c r="N19" s="3">
        <f>(SUM(10-(3.8+3.5)/2))</f>
        <v>6.35</v>
      </c>
      <c r="O19" s="2"/>
      <c r="P19" s="4">
        <f>SUM(M19+N19-O19)</f>
        <v>10.85</v>
      </c>
      <c r="Q19" s="2">
        <v>4.9</v>
      </c>
      <c r="R19" s="3">
        <f>(SUM(10-(1.9+2)/2))</f>
        <v>8.05</v>
      </c>
      <c r="S19" s="2"/>
      <c r="T19" s="4">
        <f>SUM(Q19+R19-S19)</f>
        <v>12.950000000000001</v>
      </c>
      <c r="U19" s="5">
        <f>SUM(H19+L19+P19+T19)</f>
        <v>34.9</v>
      </c>
    </row>
    <row r="20" spans="1:21" ht="12.75">
      <c r="A20" s="6">
        <v>5</v>
      </c>
      <c r="B20" s="88" t="s">
        <v>141</v>
      </c>
      <c r="C20" s="88" t="s">
        <v>33</v>
      </c>
      <c r="D20" s="89" t="s">
        <v>31</v>
      </c>
      <c r="E20" s="2">
        <v>3.5</v>
      </c>
      <c r="F20" s="3">
        <f>(SUM(10-(1.3+1.2)/2))</f>
        <v>8.75</v>
      </c>
      <c r="G20" s="2"/>
      <c r="H20" s="4">
        <f>SUM(E20+F20-G20)</f>
        <v>12.25</v>
      </c>
      <c r="I20" s="2">
        <v>3.7</v>
      </c>
      <c r="J20" s="3">
        <f>(SUM(10-(1.3+1.7)/2))</f>
        <v>8.5</v>
      </c>
      <c r="K20" s="2"/>
      <c r="L20" s="4">
        <f>SUM(I20+J20-K20)</f>
        <v>12.2</v>
      </c>
      <c r="M20" s="2">
        <v>4</v>
      </c>
      <c r="N20" s="3">
        <f>(SUM(10-(2.5+2.4)/2))</f>
        <v>7.55</v>
      </c>
      <c r="O20" s="2"/>
      <c r="P20" s="4">
        <f>SUM(M20+N20-O20)</f>
        <v>11.55</v>
      </c>
      <c r="Q20" s="2">
        <v>4.9</v>
      </c>
      <c r="R20" s="3">
        <f>(SUM(10-(2+2.4)/2))</f>
        <v>7.8</v>
      </c>
      <c r="S20" s="2"/>
      <c r="T20" s="4">
        <f>SUM(Q20+R20-S20)</f>
        <v>12.7</v>
      </c>
      <c r="U20" s="5">
        <f>SUM(H20+L20+P20+T20)</f>
        <v>48.7</v>
      </c>
    </row>
    <row r="21" spans="1:21" ht="12.75">
      <c r="A21" s="6"/>
      <c r="B21" s="9"/>
      <c r="C21" s="9"/>
      <c r="D21" s="68"/>
      <c r="E21" s="2"/>
      <c r="F21" s="3"/>
      <c r="G21" s="2"/>
      <c r="H21" s="4"/>
      <c r="I21" s="2"/>
      <c r="J21" s="3"/>
      <c r="K21" s="2"/>
      <c r="L21" s="4"/>
      <c r="M21" s="2"/>
      <c r="N21" s="3"/>
      <c r="O21" s="2"/>
      <c r="P21" s="4"/>
      <c r="Q21" s="2"/>
      <c r="R21" s="3"/>
      <c r="S21" s="2"/>
      <c r="T21" s="4"/>
      <c r="U21" s="5"/>
    </row>
    <row r="22" spans="1:21" ht="13.5" thickBot="1">
      <c r="A22" s="6"/>
      <c r="B22" s="9"/>
      <c r="C22" s="9"/>
      <c r="D22" s="10"/>
      <c r="E22" s="2"/>
      <c r="F22" s="3"/>
      <c r="G22" s="2"/>
      <c r="H22" s="4"/>
      <c r="I22" s="2"/>
      <c r="J22" s="3"/>
      <c r="K22" s="2"/>
      <c r="L22" s="4"/>
      <c r="M22" s="2"/>
      <c r="N22" s="3"/>
      <c r="O22" s="2"/>
      <c r="P22" s="4"/>
      <c r="Q22" s="2"/>
      <c r="R22" s="3"/>
      <c r="S22" s="2"/>
      <c r="T22" s="4"/>
      <c r="U22" s="5"/>
    </row>
    <row r="23" spans="1:22" ht="15.75" thickBot="1">
      <c r="A23" s="60">
        <v>412</v>
      </c>
      <c r="B23" s="50" t="s">
        <v>47</v>
      </c>
      <c r="C23" s="26"/>
      <c r="D23" s="24"/>
      <c r="E23" s="22"/>
      <c r="F23" s="20"/>
      <c r="G23" s="19"/>
      <c r="H23" s="21">
        <f>(LARGE(H25:H31,1)+(LARGE(H25:H31,2)+(LARGE(H25:H31,3))))</f>
        <v>35.9</v>
      </c>
      <c r="I23" s="22"/>
      <c r="J23" s="20"/>
      <c r="K23" s="19"/>
      <c r="L23" s="21">
        <f>(LARGE(L25:L31,1)+(LARGE(L25:L31,2)+(LARGE(L25:L31,3))))</f>
        <v>35.45</v>
      </c>
      <c r="M23" s="22"/>
      <c r="N23" s="20"/>
      <c r="O23" s="19"/>
      <c r="P23" s="21">
        <f>(LARGE(P25:P31,1)+(LARGE(P25:P31,2)+(LARGE(P25:P31,3))))</f>
        <v>34.9</v>
      </c>
      <c r="Q23" s="22"/>
      <c r="R23" s="20"/>
      <c r="S23" s="19"/>
      <c r="T23" s="21">
        <f>(LARGE(T25:T31,1)+(LARGE(T25:T31,2)+(LARGE(T25:T31,3))))</f>
        <v>39.25</v>
      </c>
      <c r="U23" s="27">
        <f>SUM(H23+L23+P23+T23)</f>
        <v>145.5</v>
      </c>
      <c r="V23" s="104" t="s">
        <v>13</v>
      </c>
    </row>
    <row r="24" spans="1:22" ht="13.5" thickBot="1">
      <c r="A24" s="61" t="s">
        <v>3</v>
      </c>
      <c r="B24" s="116" t="s">
        <v>7</v>
      </c>
      <c r="C24" s="116" t="s">
        <v>8</v>
      </c>
      <c r="D24" s="61" t="s">
        <v>4</v>
      </c>
      <c r="E24" s="62" t="s">
        <v>22</v>
      </c>
      <c r="F24" s="62" t="s">
        <v>23</v>
      </c>
      <c r="G24" s="62" t="s">
        <v>5</v>
      </c>
      <c r="H24" s="62" t="s">
        <v>1</v>
      </c>
      <c r="I24" s="62" t="s">
        <v>22</v>
      </c>
      <c r="J24" s="62" t="s">
        <v>23</v>
      </c>
      <c r="K24" s="62" t="s">
        <v>5</v>
      </c>
      <c r="L24" s="62" t="s">
        <v>10</v>
      </c>
      <c r="M24" s="62" t="s">
        <v>22</v>
      </c>
      <c r="N24" s="62" t="s">
        <v>23</v>
      </c>
      <c r="O24" s="62" t="s">
        <v>5</v>
      </c>
      <c r="P24" s="62" t="s">
        <v>11</v>
      </c>
      <c r="Q24" s="62" t="s">
        <v>22</v>
      </c>
      <c r="R24" s="62" t="s">
        <v>23</v>
      </c>
      <c r="S24" s="62" t="s">
        <v>5</v>
      </c>
      <c r="T24" s="63" t="s">
        <v>2</v>
      </c>
      <c r="U24" s="64" t="s">
        <v>6</v>
      </c>
      <c r="V24" s="110" t="s">
        <v>12</v>
      </c>
    </row>
    <row r="25" spans="1:21" ht="12.75">
      <c r="A25" s="6">
        <v>1</v>
      </c>
      <c r="B25" s="88" t="s">
        <v>142</v>
      </c>
      <c r="C25" s="88" t="s">
        <v>143</v>
      </c>
      <c r="D25" s="89" t="s">
        <v>125</v>
      </c>
      <c r="E25" s="2">
        <v>0</v>
      </c>
      <c r="F25" s="3">
        <f aca="true" t="shared" si="0" ref="F25:F31">(SUM(10-(0+0)/2))</f>
        <v>10</v>
      </c>
      <c r="G25" s="2"/>
      <c r="H25" s="4">
        <v>0</v>
      </c>
      <c r="I25" s="2">
        <v>3.7</v>
      </c>
      <c r="J25" s="3">
        <f>(SUM(10-(1.7+2.8)/2))</f>
        <v>7.75</v>
      </c>
      <c r="K25" s="2"/>
      <c r="L25" s="4">
        <f>SUM(I25+J25-K25)</f>
        <v>11.45</v>
      </c>
      <c r="M25" s="2">
        <v>4.3</v>
      </c>
      <c r="N25" s="3">
        <f>(SUM(10-(3.5+3.3)/2))</f>
        <v>6.6</v>
      </c>
      <c r="O25" s="2"/>
      <c r="P25" s="4">
        <f>SUM(M25+N25-O25)</f>
        <v>10.899999999999999</v>
      </c>
      <c r="Q25" s="2">
        <v>0</v>
      </c>
      <c r="R25" s="3">
        <f aca="true" t="shared" si="1" ref="R25:R31">(SUM(10-(0+0)/2))</f>
        <v>10</v>
      </c>
      <c r="S25" s="2"/>
      <c r="T25" s="4">
        <v>0</v>
      </c>
      <c r="U25" s="5">
        <f aca="true" t="shared" si="2" ref="U25:U31">SUM(H25+L25+P25+T25)</f>
        <v>22.349999999999998</v>
      </c>
    </row>
    <row r="26" spans="1:21" ht="12.75">
      <c r="A26" s="6">
        <v>2</v>
      </c>
      <c r="B26" s="88" t="s">
        <v>144</v>
      </c>
      <c r="C26" s="88" t="s">
        <v>145</v>
      </c>
      <c r="D26" s="89" t="s">
        <v>32</v>
      </c>
      <c r="E26" s="2">
        <v>0</v>
      </c>
      <c r="F26" s="3">
        <f t="shared" si="0"/>
        <v>10</v>
      </c>
      <c r="G26" s="2"/>
      <c r="H26" s="4">
        <v>0</v>
      </c>
      <c r="I26" s="2">
        <v>3.7</v>
      </c>
      <c r="J26" s="3">
        <f>(SUM(10-(3.5+4)/2))</f>
        <v>6.25</v>
      </c>
      <c r="K26" s="2"/>
      <c r="L26" s="4">
        <f>SUM(I26+J26-K26)</f>
        <v>9.95</v>
      </c>
      <c r="M26" s="2">
        <v>0</v>
      </c>
      <c r="N26" s="3">
        <f aca="true" t="shared" si="3" ref="N26:N31">(SUM(10-(0+0)/2))</f>
        <v>10</v>
      </c>
      <c r="O26" s="2"/>
      <c r="P26" s="4">
        <v>0</v>
      </c>
      <c r="Q26" s="2">
        <v>0</v>
      </c>
      <c r="R26" s="3">
        <f t="shared" si="1"/>
        <v>10</v>
      </c>
      <c r="S26" s="2"/>
      <c r="T26" s="4">
        <v>0</v>
      </c>
      <c r="U26" s="5">
        <f t="shared" si="2"/>
        <v>9.95</v>
      </c>
    </row>
    <row r="27" spans="1:21" ht="12.75">
      <c r="A27" s="6">
        <v>3</v>
      </c>
      <c r="B27" s="88" t="s">
        <v>146</v>
      </c>
      <c r="C27" s="88" t="s">
        <v>147</v>
      </c>
      <c r="D27" s="89" t="s">
        <v>32</v>
      </c>
      <c r="E27" s="2">
        <v>3.5</v>
      </c>
      <c r="F27" s="3">
        <f>(SUM(10-(1.7+1.5)/2))</f>
        <v>8.4</v>
      </c>
      <c r="G27" s="2"/>
      <c r="H27" s="4">
        <f>SUM(E27+F27-G27)</f>
        <v>11.9</v>
      </c>
      <c r="I27" s="2">
        <v>0</v>
      </c>
      <c r="J27" s="3">
        <f>(SUM(10-(0+0)/2))</f>
        <v>10</v>
      </c>
      <c r="K27" s="2"/>
      <c r="L27" s="4">
        <v>0</v>
      </c>
      <c r="M27" s="2">
        <v>4.1</v>
      </c>
      <c r="N27" s="3">
        <f>(SUM(10-(3.4+3.1)/2))</f>
        <v>6.75</v>
      </c>
      <c r="O27" s="2"/>
      <c r="P27" s="4">
        <f>SUM(M27+N27-O27)</f>
        <v>10.85</v>
      </c>
      <c r="Q27" s="2">
        <v>5.5</v>
      </c>
      <c r="R27" s="3">
        <f>(SUM(10-(1.6+1.8)/2))</f>
        <v>8.3</v>
      </c>
      <c r="S27" s="2"/>
      <c r="T27" s="4">
        <f>SUM(Q27+R27-S27)</f>
        <v>13.8</v>
      </c>
      <c r="U27" s="5">
        <f t="shared" si="2"/>
        <v>36.55</v>
      </c>
    </row>
    <row r="28" spans="1:21" ht="12.75">
      <c r="A28" s="6">
        <v>4</v>
      </c>
      <c r="B28" s="88" t="s">
        <v>148</v>
      </c>
      <c r="C28" s="88" t="s">
        <v>36</v>
      </c>
      <c r="D28" s="89" t="s">
        <v>31</v>
      </c>
      <c r="E28" s="2">
        <v>4.3</v>
      </c>
      <c r="F28" s="3">
        <f>(SUM(10-(2.2+2.2)/2))</f>
        <v>7.8</v>
      </c>
      <c r="G28" s="2"/>
      <c r="H28" s="4">
        <f>SUM(E28+F28-G28)</f>
        <v>12.1</v>
      </c>
      <c r="I28" s="2">
        <v>3.7</v>
      </c>
      <c r="J28" s="3">
        <f>(SUM(10-(1.5+1.7)/2))</f>
        <v>8.4</v>
      </c>
      <c r="K28" s="2"/>
      <c r="L28" s="4">
        <f>SUM(I28+J28-K28)</f>
        <v>12.100000000000001</v>
      </c>
      <c r="M28" s="2">
        <v>3.2</v>
      </c>
      <c r="N28" s="3">
        <f>(SUM(10-(1.7+2)/2))</f>
        <v>8.15</v>
      </c>
      <c r="O28" s="2"/>
      <c r="P28" s="4">
        <f>SUM(M28+N28-O28)</f>
        <v>11.350000000000001</v>
      </c>
      <c r="Q28" s="2">
        <v>4.9</v>
      </c>
      <c r="R28" s="3">
        <f>(SUM(10-(2.2+2.3)/2))</f>
        <v>7.75</v>
      </c>
      <c r="S28" s="2"/>
      <c r="T28" s="4">
        <f>SUM(Q28+R28-S28)</f>
        <v>12.65</v>
      </c>
      <c r="U28" s="5">
        <f t="shared" si="2"/>
        <v>48.2</v>
      </c>
    </row>
    <row r="29" spans="1:21" ht="12.75">
      <c r="A29" s="6">
        <v>5</v>
      </c>
      <c r="B29" s="88" t="s">
        <v>146</v>
      </c>
      <c r="C29" s="88" t="s">
        <v>34</v>
      </c>
      <c r="D29" s="89" t="s">
        <v>31</v>
      </c>
      <c r="E29" s="2">
        <v>4.3</v>
      </c>
      <c r="F29" s="3">
        <f>(SUM(10-(2.5+2.3)/2))</f>
        <v>7.6</v>
      </c>
      <c r="G29" s="2"/>
      <c r="H29" s="4">
        <f>SUM(E29+F29-G29)</f>
        <v>11.899999999999999</v>
      </c>
      <c r="I29" s="2">
        <v>3.7</v>
      </c>
      <c r="J29" s="3">
        <f>(SUM(10-(2+1.6)/2))</f>
        <v>8.2</v>
      </c>
      <c r="K29" s="2"/>
      <c r="L29" s="4">
        <f>SUM(I29+J29-K29)</f>
        <v>11.899999999999999</v>
      </c>
      <c r="M29" s="2">
        <v>4.3</v>
      </c>
      <c r="N29" s="3">
        <f>(SUM(10-(1.5+1.8)/2))</f>
        <v>8.35</v>
      </c>
      <c r="O29" s="2"/>
      <c r="P29" s="4">
        <f>SUM(M29+N29-O29)</f>
        <v>12.649999999999999</v>
      </c>
      <c r="Q29" s="2">
        <v>5.1</v>
      </c>
      <c r="R29" s="3">
        <f>(SUM(10-(2.1+2.5)/2))</f>
        <v>7.7</v>
      </c>
      <c r="S29" s="2"/>
      <c r="T29" s="4">
        <f>SUM(Q29+R29-S29)</f>
        <v>12.8</v>
      </c>
      <c r="U29" s="5">
        <f t="shared" si="2"/>
        <v>49.25</v>
      </c>
    </row>
    <row r="30" spans="1:21" ht="12.75">
      <c r="A30" s="6">
        <v>6</v>
      </c>
      <c r="B30" s="88" t="s">
        <v>137</v>
      </c>
      <c r="C30" s="88" t="s">
        <v>115</v>
      </c>
      <c r="D30" s="89" t="s">
        <v>29</v>
      </c>
      <c r="E30" s="2">
        <v>3.5</v>
      </c>
      <c r="F30" s="3">
        <f>(SUM(10-(3.3+3.5)/2))</f>
        <v>6.6</v>
      </c>
      <c r="G30" s="2"/>
      <c r="H30" s="4">
        <f>SUM(E30+F30-G30)</f>
        <v>10.1</v>
      </c>
      <c r="I30" s="2">
        <v>0</v>
      </c>
      <c r="J30" s="3">
        <f>(SUM(10-(0+0)/2))</f>
        <v>10</v>
      </c>
      <c r="K30" s="2"/>
      <c r="L30" s="4">
        <v>0</v>
      </c>
      <c r="M30" s="2">
        <v>0</v>
      </c>
      <c r="N30" s="3">
        <f t="shared" si="3"/>
        <v>10</v>
      </c>
      <c r="O30" s="2"/>
      <c r="P30" s="4">
        <v>0</v>
      </c>
      <c r="Q30" s="2">
        <v>4.9</v>
      </c>
      <c r="R30" s="3">
        <f>(SUM(10-(2.8+2.7)/2))</f>
        <v>7.25</v>
      </c>
      <c r="S30" s="2"/>
      <c r="T30" s="4">
        <f>SUM(Q30+R30-S30)</f>
        <v>12.15</v>
      </c>
      <c r="U30" s="5">
        <f>SUM(H30+L30+P30+T30)</f>
        <v>22.25</v>
      </c>
    </row>
    <row r="31" spans="1:21" ht="12.75">
      <c r="A31" s="6">
        <v>7</v>
      </c>
      <c r="B31" s="88" t="s">
        <v>61</v>
      </c>
      <c r="C31" s="88" t="s">
        <v>44</v>
      </c>
      <c r="D31" s="89" t="s">
        <v>29</v>
      </c>
      <c r="E31" s="2">
        <v>0</v>
      </c>
      <c r="F31" s="3">
        <f t="shared" si="0"/>
        <v>10</v>
      </c>
      <c r="G31" s="2"/>
      <c r="H31" s="4">
        <v>0</v>
      </c>
      <c r="I31" s="2">
        <v>0</v>
      </c>
      <c r="J31" s="3">
        <f>(SUM(10-(0+0)/2))</f>
        <v>10</v>
      </c>
      <c r="K31" s="2"/>
      <c r="L31" s="4">
        <v>0</v>
      </c>
      <c r="M31" s="2">
        <v>0</v>
      </c>
      <c r="N31" s="3">
        <f t="shared" si="3"/>
        <v>10</v>
      </c>
      <c r="O31" s="2"/>
      <c r="P31" s="4">
        <v>0</v>
      </c>
      <c r="Q31" s="2">
        <v>0</v>
      </c>
      <c r="R31" s="3">
        <f t="shared" si="1"/>
        <v>10</v>
      </c>
      <c r="S31" s="2"/>
      <c r="T31" s="4">
        <v>0</v>
      </c>
      <c r="U31" s="5">
        <f t="shared" si="2"/>
        <v>0</v>
      </c>
    </row>
    <row r="32" spans="1:21" ht="12.75">
      <c r="A32" s="6"/>
      <c r="B32" s="51"/>
      <c r="C32" s="9"/>
      <c r="D32" s="69"/>
      <c r="E32" s="2"/>
      <c r="F32" s="3"/>
      <c r="G32" s="2"/>
      <c r="H32" s="4"/>
      <c r="I32" s="2"/>
      <c r="J32" s="3"/>
      <c r="K32" s="2"/>
      <c r="L32" s="4"/>
      <c r="M32" s="2"/>
      <c r="N32" s="3"/>
      <c r="O32" s="2"/>
      <c r="P32" s="4"/>
      <c r="Q32" s="2"/>
      <c r="R32" s="3"/>
      <c r="S32" s="2"/>
      <c r="T32" s="4"/>
      <c r="U32" s="5"/>
    </row>
    <row r="33" spans="1:21" ht="13.5" thickBot="1">
      <c r="A33" s="6"/>
      <c r="B33" s="51"/>
      <c r="C33" s="9"/>
      <c r="D33" s="69"/>
      <c r="E33" s="2"/>
      <c r="F33" s="3"/>
      <c r="G33" s="2"/>
      <c r="H33" s="4"/>
      <c r="I33" s="2"/>
      <c r="J33" s="3"/>
      <c r="K33" s="2"/>
      <c r="L33" s="4"/>
      <c r="M33" s="2"/>
      <c r="N33" s="3"/>
      <c r="O33" s="2"/>
      <c r="P33" s="4"/>
      <c r="Q33" s="2"/>
      <c r="R33" s="3"/>
      <c r="S33" s="2"/>
      <c r="T33" s="4"/>
      <c r="U33" s="5"/>
    </row>
    <row r="34" spans="1:22" ht="16.5" customHeight="1" thickBot="1">
      <c r="A34" s="60">
        <v>413</v>
      </c>
      <c r="B34" s="50" t="s">
        <v>56</v>
      </c>
      <c r="C34" s="26"/>
      <c r="D34" s="24"/>
      <c r="E34" s="22"/>
      <c r="F34" s="20"/>
      <c r="G34" s="19"/>
      <c r="H34" s="21">
        <f>(LARGE(H36:H41,1)+(LARGE(H36:H41,2)+(LARGE(H36:H41,3))))</f>
        <v>33.3</v>
      </c>
      <c r="I34" s="22"/>
      <c r="J34" s="20"/>
      <c r="K34" s="19"/>
      <c r="L34" s="21">
        <f>(LARGE(L36:L41,1)+(LARGE(L36:L41,2)+(LARGE(L36:L41,3))))</f>
        <v>34.349999999999994</v>
      </c>
      <c r="M34" s="22"/>
      <c r="N34" s="20"/>
      <c r="O34" s="19"/>
      <c r="P34" s="21">
        <f>(LARGE(P36:P41,1)+(LARGE(P36:P41,2)+(LARGE(P36:P41,3))))</f>
        <v>37.55</v>
      </c>
      <c r="Q34" s="22"/>
      <c r="R34" s="20"/>
      <c r="S34" s="19"/>
      <c r="T34" s="21">
        <f>(LARGE(T36:T41,1)+(LARGE(T36:T41,2)+(LARGE(T36:T41,3))))</f>
        <v>37.349999999999994</v>
      </c>
      <c r="U34" s="27">
        <f>SUM(H34+L34+P34+T34)</f>
        <v>142.54999999999998</v>
      </c>
      <c r="V34" s="104" t="s">
        <v>16</v>
      </c>
    </row>
    <row r="35" spans="1:22" ht="13.5" thickBot="1">
      <c r="A35" s="61" t="s">
        <v>3</v>
      </c>
      <c r="B35" s="145" t="s">
        <v>7</v>
      </c>
      <c r="C35" s="145" t="s">
        <v>8</v>
      </c>
      <c r="D35" s="93" t="s">
        <v>4</v>
      </c>
      <c r="E35" s="62" t="s">
        <v>22</v>
      </c>
      <c r="F35" s="62" t="s">
        <v>23</v>
      </c>
      <c r="G35" s="62" t="s">
        <v>5</v>
      </c>
      <c r="H35" s="62" t="s">
        <v>1</v>
      </c>
      <c r="I35" s="62" t="s">
        <v>22</v>
      </c>
      <c r="J35" s="62" t="s">
        <v>23</v>
      </c>
      <c r="K35" s="62" t="s">
        <v>5</v>
      </c>
      <c r="L35" s="62" t="s">
        <v>10</v>
      </c>
      <c r="M35" s="62" t="s">
        <v>22</v>
      </c>
      <c r="N35" s="62" t="s">
        <v>23</v>
      </c>
      <c r="O35" s="62" t="s">
        <v>5</v>
      </c>
      <c r="P35" s="62" t="s">
        <v>11</v>
      </c>
      <c r="Q35" s="62" t="s">
        <v>22</v>
      </c>
      <c r="R35" s="62" t="s">
        <v>23</v>
      </c>
      <c r="S35" s="62" t="s">
        <v>5</v>
      </c>
      <c r="T35" s="63" t="s">
        <v>2</v>
      </c>
      <c r="U35" s="64" t="s">
        <v>6</v>
      </c>
      <c r="V35" s="110" t="s">
        <v>12</v>
      </c>
    </row>
    <row r="36" spans="1:21" ht="12.75">
      <c r="A36" s="6">
        <v>1</v>
      </c>
      <c r="B36" s="94" t="s">
        <v>149</v>
      </c>
      <c r="C36" s="9" t="s">
        <v>78</v>
      </c>
      <c r="D36" s="68" t="s">
        <v>32</v>
      </c>
      <c r="E36" s="2">
        <v>3.5</v>
      </c>
      <c r="F36" s="3">
        <f>(SUM(10-(2.8+2.9)/2))</f>
        <v>7.15</v>
      </c>
      <c r="G36" s="2"/>
      <c r="H36" s="4">
        <f>SUM(E36+F36-G36)</f>
        <v>10.65</v>
      </c>
      <c r="I36" s="2">
        <v>3.6</v>
      </c>
      <c r="J36" s="3">
        <f>(SUM(10-(2.8+3.2)/2))</f>
        <v>7</v>
      </c>
      <c r="K36" s="2"/>
      <c r="L36" s="4">
        <f aca="true" t="shared" si="4" ref="L36:L41">SUM(I36+J36-K36)</f>
        <v>10.6</v>
      </c>
      <c r="M36" s="2">
        <v>0</v>
      </c>
      <c r="N36" s="3">
        <f>(SUM(10-(0+0)/2))</f>
        <v>10</v>
      </c>
      <c r="O36" s="2"/>
      <c r="P36" s="4">
        <v>0</v>
      </c>
      <c r="Q36" s="2">
        <v>0</v>
      </c>
      <c r="R36" s="3">
        <f>(SUM(10-(0+0)/2))</f>
        <v>10</v>
      </c>
      <c r="S36" s="2"/>
      <c r="T36" s="4">
        <v>0</v>
      </c>
      <c r="U36" s="5">
        <f aca="true" t="shared" si="5" ref="U36:U41">SUM(H36+L36+P36+T36)</f>
        <v>21.25</v>
      </c>
    </row>
    <row r="37" spans="1:21" ht="12.75">
      <c r="A37" s="6">
        <v>2</v>
      </c>
      <c r="B37" s="9" t="s">
        <v>150</v>
      </c>
      <c r="C37" s="9" t="s">
        <v>151</v>
      </c>
      <c r="D37" s="68" t="s">
        <v>29</v>
      </c>
      <c r="E37" s="2">
        <v>0</v>
      </c>
      <c r="F37" s="3">
        <f>(SUM(10-(0+0)/2))</f>
        <v>10</v>
      </c>
      <c r="G37" s="2"/>
      <c r="H37" s="4">
        <v>0</v>
      </c>
      <c r="I37" s="2">
        <v>0</v>
      </c>
      <c r="J37" s="3">
        <f>(SUM(10-(0+0)/2))</f>
        <v>10</v>
      </c>
      <c r="K37" s="2"/>
      <c r="L37" s="4">
        <v>0</v>
      </c>
      <c r="M37" s="2">
        <v>4.8</v>
      </c>
      <c r="N37" s="3">
        <f>(SUM(10-(4+3.9)/2))</f>
        <v>6.05</v>
      </c>
      <c r="O37" s="2"/>
      <c r="P37" s="4">
        <f>SUM(M37+N37-O37)</f>
        <v>10.85</v>
      </c>
      <c r="Q37" s="2">
        <v>4.9</v>
      </c>
      <c r="R37" s="3">
        <f>(SUM(10-(2.2+2.6)/2))</f>
        <v>7.6</v>
      </c>
      <c r="S37" s="2"/>
      <c r="T37" s="4">
        <f>SUM(Q37+R37-S37)</f>
        <v>12.5</v>
      </c>
      <c r="U37" s="5">
        <f t="shared" si="5"/>
        <v>23.35</v>
      </c>
    </row>
    <row r="38" spans="1:21" ht="12.75">
      <c r="A38" s="6">
        <v>3</v>
      </c>
      <c r="B38" s="9" t="s">
        <v>152</v>
      </c>
      <c r="C38" s="9" t="s">
        <v>153</v>
      </c>
      <c r="D38" s="68" t="s">
        <v>31</v>
      </c>
      <c r="E38" s="2">
        <v>3.5</v>
      </c>
      <c r="F38" s="3">
        <f>(SUM(10-(1.9+2.3)/2))</f>
        <v>7.9</v>
      </c>
      <c r="G38" s="2"/>
      <c r="H38" s="4">
        <f>SUM(E38+F38-G38)</f>
        <v>11.4</v>
      </c>
      <c r="I38" s="2">
        <v>3.7</v>
      </c>
      <c r="J38" s="3">
        <f>(SUM(10-(1.6+1.5)/2))</f>
        <v>8.45</v>
      </c>
      <c r="K38" s="2"/>
      <c r="L38" s="4">
        <f t="shared" si="4"/>
        <v>12.149999999999999</v>
      </c>
      <c r="M38" s="2">
        <v>4.7</v>
      </c>
      <c r="N38" s="3">
        <f>(SUM(10-(1.8+1.8)/2))</f>
        <v>8.2</v>
      </c>
      <c r="O38" s="2"/>
      <c r="P38" s="4">
        <f>SUM(M38+N38-O38)</f>
        <v>12.899999999999999</v>
      </c>
      <c r="Q38" s="2">
        <v>0</v>
      </c>
      <c r="R38" s="3">
        <f>(SUM(10-(0+0)/2))</f>
        <v>10</v>
      </c>
      <c r="S38" s="2"/>
      <c r="T38" s="4">
        <v>0</v>
      </c>
      <c r="U38" s="5">
        <f t="shared" si="5"/>
        <v>36.449999999999996</v>
      </c>
    </row>
    <row r="39" spans="1:21" ht="12.75">
      <c r="A39" s="6">
        <v>4</v>
      </c>
      <c r="B39" s="9" t="s">
        <v>154</v>
      </c>
      <c r="C39" s="9" t="s">
        <v>20</v>
      </c>
      <c r="D39" s="68" t="s">
        <v>125</v>
      </c>
      <c r="E39" s="2">
        <v>3.5</v>
      </c>
      <c r="F39" s="3">
        <f>(SUM(10-(2.7+2.8)/2))</f>
        <v>7.25</v>
      </c>
      <c r="G39" s="2"/>
      <c r="H39" s="4">
        <f>SUM(E39+F39-G39)</f>
        <v>10.75</v>
      </c>
      <c r="I39" s="2">
        <v>3.6</v>
      </c>
      <c r="J39" s="3">
        <f>(SUM(10-(2+3.2)/2))</f>
        <v>7.4</v>
      </c>
      <c r="K39" s="2"/>
      <c r="L39" s="4">
        <f t="shared" si="4"/>
        <v>11</v>
      </c>
      <c r="M39" s="2">
        <v>4.3</v>
      </c>
      <c r="N39" s="3">
        <f>(SUM(10-(2.2+1.9)/2))</f>
        <v>7.95</v>
      </c>
      <c r="O39" s="2"/>
      <c r="P39" s="4">
        <f>SUM(M39+N39-O39)</f>
        <v>12.25</v>
      </c>
      <c r="Q39" s="2">
        <v>5.1</v>
      </c>
      <c r="R39" s="3">
        <f>(SUM(10-(2.4+2.5)/2))</f>
        <v>7.55</v>
      </c>
      <c r="S39" s="2"/>
      <c r="T39" s="4">
        <f>SUM(Q39+R39-S39)</f>
        <v>12.649999999999999</v>
      </c>
      <c r="U39" s="5">
        <f t="shared" si="5"/>
        <v>46.65</v>
      </c>
    </row>
    <row r="40" spans="1:21" ht="12.75">
      <c r="A40" s="6">
        <v>5</v>
      </c>
      <c r="B40" s="9" t="s">
        <v>155</v>
      </c>
      <c r="C40" s="9" t="s">
        <v>156</v>
      </c>
      <c r="D40" s="68" t="s">
        <v>32</v>
      </c>
      <c r="E40" s="2">
        <v>3.5</v>
      </c>
      <c r="F40" s="3">
        <f>(SUM(10-(2.4+2.3)/2))</f>
        <v>7.65</v>
      </c>
      <c r="G40" s="2"/>
      <c r="H40" s="4">
        <f>SUM(E40+F40-G40)</f>
        <v>11.15</v>
      </c>
      <c r="I40" s="2">
        <v>0</v>
      </c>
      <c r="J40" s="3">
        <f>(SUM(10-(0+0)/2))</f>
        <v>10</v>
      </c>
      <c r="K40" s="2"/>
      <c r="L40" s="4">
        <v>0</v>
      </c>
      <c r="M40" s="2">
        <v>4.5</v>
      </c>
      <c r="N40" s="3">
        <f>(SUM(10-(2.3+1.9)/2))</f>
        <v>7.9</v>
      </c>
      <c r="O40" s="2"/>
      <c r="P40" s="4">
        <f>SUM(M40+N40-O40)</f>
        <v>12.4</v>
      </c>
      <c r="Q40" s="2">
        <v>4.5</v>
      </c>
      <c r="R40" s="3">
        <f>(SUM(10-(3.3+3.4)/2))</f>
        <v>6.65</v>
      </c>
      <c r="S40" s="2"/>
      <c r="T40" s="4">
        <f>SUM(Q40+R40-S40)</f>
        <v>11.15</v>
      </c>
      <c r="U40" s="5">
        <f t="shared" si="5"/>
        <v>34.7</v>
      </c>
    </row>
    <row r="41" spans="1:21" ht="12.75">
      <c r="A41" s="6">
        <v>6</v>
      </c>
      <c r="B41" s="9" t="s">
        <v>157</v>
      </c>
      <c r="C41" s="9" t="s">
        <v>158</v>
      </c>
      <c r="D41" s="68" t="s">
        <v>32</v>
      </c>
      <c r="E41" s="2">
        <v>0</v>
      </c>
      <c r="F41" s="3">
        <f>(SUM(10-(0+0)/2))</f>
        <v>10</v>
      </c>
      <c r="G41" s="2"/>
      <c r="H41" s="4">
        <v>0</v>
      </c>
      <c r="I41" s="2">
        <v>3.6</v>
      </c>
      <c r="J41" s="3">
        <f>(SUM(10-(2.6+2.2)/2))</f>
        <v>7.6</v>
      </c>
      <c r="K41" s="2"/>
      <c r="L41" s="4">
        <f t="shared" si="4"/>
        <v>11.2</v>
      </c>
      <c r="M41" s="2">
        <v>0</v>
      </c>
      <c r="N41" s="3">
        <f>(SUM(10-(0+0)/2))</f>
        <v>10</v>
      </c>
      <c r="O41" s="2"/>
      <c r="P41" s="4">
        <v>0</v>
      </c>
      <c r="Q41" s="2">
        <v>4.7</v>
      </c>
      <c r="R41" s="3">
        <f>(SUM(10-(2.5+2.5)/2))</f>
        <v>7.5</v>
      </c>
      <c r="S41" s="2"/>
      <c r="T41" s="4">
        <f>SUM(Q41+R41-S41)</f>
        <v>12.2</v>
      </c>
      <c r="U41" s="5">
        <f t="shared" si="5"/>
        <v>23.4</v>
      </c>
    </row>
    <row r="42" spans="1:21" ht="12.75">
      <c r="A42" s="6"/>
      <c r="B42" s="51"/>
      <c r="C42" s="9"/>
      <c r="D42" s="69"/>
      <c r="E42" s="2"/>
      <c r="F42" s="3"/>
      <c r="G42" s="2"/>
      <c r="H42" s="4"/>
      <c r="I42" s="2"/>
      <c r="J42" s="3"/>
      <c r="K42" s="2"/>
      <c r="L42" s="4"/>
      <c r="M42" s="2"/>
      <c r="N42" s="3"/>
      <c r="O42" s="2"/>
      <c r="P42" s="4"/>
      <c r="Q42" s="2"/>
      <c r="R42" s="3"/>
      <c r="S42" s="2"/>
      <c r="T42" s="4"/>
      <c r="U42" s="5"/>
    </row>
    <row r="43" spans="1:21" ht="12.75">
      <c r="A43" s="6"/>
      <c r="B43" s="51"/>
      <c r="C43" s="9"/>
      <c r="D43" s="69"/>
      <c r="E43" s="2"/>
      <c r="F43" s="3"/>
      <c r="G43" s="2"/>
      <c r="H43" s="4"/>
      <c r="I43" s="2"/>
      <c r="J43" s="3"/>
      <c r="K43" s="2"/>
      <c r="L43" s="4"/>
      <c r="M43" s="2"/>
      <c r="N43" s="3"/>
      <c r="O43" s="2"/>
      <c r="P43" s="4"/>
      <c r="Q43" s="2"/>
      <c r="R43" s="3"/>
      <c r="S43" s="2"/>
      <c r="T43" s="4"/>
      <c r="U43" s="5"/>
    </row>
    <row r="44" spans="1:21" ht="12.75">
      <c r="A44" s="6"/>
      <c r="B44" s="51"/>
      <c r="C44" s="9"/>
      <c r="D44" s="69"/>
      <c r="E44" s="2"/>
      <c r="F44" s="3"/>
      <c r="G44" s="2"/>
      <c r="H44" s="4"/>
      <c r="I44" s="2"/>
      <c r="J44" s="3"/>
      <c r="K44" s="2"/>
      <c r="L44" s="4"/>
      <c r="M44" s="2"/>
      <c r="N44" s="3"/>
      <c r="O44" s="2"/>
      <c r="P44" s="4"/>
      <c r="Q44" s="2"/>
      <c r="R44" s="3"/>
      <c r="S44" s="2"/>
      <c r="T44" s="4"/>
      <c r="U44" s="5"/>
    </row>
    <row r="45" spans="1:21" ht="13.5" thickBot="1">
      <c r="A45" s="6"/>
      <c r="B45" s="51"/>
      <c r="C45" s="9"/>
      <c r="D45" s="69"/>
      <c r="E45" s="2"/>
      <c r="F45" s="3"/>
      <c r="G45" s="2"/>
      <c r="H45" s="4"/>
      <c r="I45" s="2"/>
      <c r="J45" s="3"/>
      <c r="K45" s="2"/>
      <c r="L45" s="4"/>
      <c r="M45" s="2"/>
      <c r="N45" s="3"/>
      <c r="O45" s="2"/>
      <c r="P45" s="4"/>
      <c r="Q45" s="2"/>
      <c r="R45" s="3"/>
      <c r="S45" s="2"/>
      <c r="T45" s="4"/>
      <c r="U45" s="5"/>
    </row>
    <row r="46" spans="1:22" ht="15.75" thickBot="1">
      <c r="A46" s="60">
        <v>415</v>
      </c>
      <c r="B46" s="90" t="s">
        <v>57</v>
      </c>
      <c r="C46" s="26"/>
      <c r="D46" s="24"/>
      <c r="E46" s="22"/>
      <c r="F46" s="20"/>
      <c r="G46" s="19"/>
      <c r="H46" s="21">
        <f>(LARGE(H48:H54,1)+(LARGE(H48:H54,2)+(LARGE(H48:H54,3))))</f>
        <v>27.35</v>
      </c>
      <c r="I46" s="22"/>
      <c r="J46" s="20"/>
      <c r="K46" s="19"/>
      <c r="L46" s="21">
        <f>(LARGE(L48:L54,1)+(LARGE(L48:L54,2)+(LARGE(L48:L54,3))))</f>
        <v>19.65</v>
      </c>
      <c r="M46" s="22"/>
      <c r="N46" s="20"/>
      <c r="O46" s="19"/>
      <c r="P46" s="21">
        <f>(LARGE(P48:P54,1)+(LARGE(P48:P54,2)+(LARGE(P48:P54,3))))</f>
        <v>26.8</v>
      </c>
      <c r="Q46" s="22"/>
      <c r="R46" s="20"/>
      <c r="S46" s="19"/>
      <c r="T46" s="21">
        <f>(LARGE(T48:T54,1)+(LARGE(T48:T54,2)+(LARGE(T48:T54,3))))</f>
        <v>31.549999999999997</v>
      </c>
      <c r="U46" s="27">
        <f>SUM(H46+L46+P46+T46)</f>
        <v>105.35</v>
      </c>
      <c r="V46" s="104" t="s">
        <v>17</v>
      </c>
    </row>
    <row r="47" spans="1:22" ht="13.5" thickBot="1">
      <c r="A47" s="61" t="s">
        <v>3</v>
      </c>
      <c r="B47" s="145" t="s">
        <v>7</v>
      </c>
      <c r="C47" s="145" t="s">
        <v>8</v>
      </c>
      <c r="D47" s="93" t="s">
        <v>4</v>
      </c>
      <c r="E47" s="62" t="s">
        <v>22</v>
      </c>
      <c r="F47" s="62" t="s">
        <v>23</v>
      </c>
      <c r="G47" s="62" t="s">
        <v>5</v>
      </c>
      <c r="H47" s="62" t="s">
        <v>1</v>
      </c>
      <c r="I47" s="62" t="s">
        <v>22</v>
      </c>
      <c r="J47" s="62" t="s">
        <v>23</v>
      </c>
      <c r="K47" s="62" t="s">
        <v>5</v>
      </c>
      <c r="L47" s="62" t="s">
        <v>10</v>
      </c>
      <c r="M47" s="62" t="s">
        <v>22</v>
      </c>
      <c r="N47" s="62" t="s">
        <v>23</v>
      </c>
      <c r="O47" s="62" t="s">
        <v>5</v>
      </c>
      <c r="P47" s="62" t="s">
        <v>11</v>
      </c>
      <c r="Q47" s="62" t="s">
        <v>22</v>
      </c>
      <c r="R47" s="62" t="s">
        <v>23</v>
      </c>
      <c r="S47" s="62" t="s">
        <v>5</v>
      </c>
      <c r="T47" s="63" t="s">
        <v>2</v>
      </c>
      <c r="U47" s="64" t="s">
        <v>6</v>
      </c>
      <c r="V47" s="110" t="s">
        <v>12</v>
      </c>
    </row>
    <row r="48" spans="1:21" ht="12.75">
      <c r="A48" s="6">
        <v>1</v>
      </c>
      <c r="B48" s="9" t="s">
        <v>159</v>
      </c>
      <c r="C48" s="9" t="s">
        <v>160</v>
      </c>
      <c r="D48" s="68" t="s">
        <v>31</v>
      </c>
      <c r="E48" s="2">
        <v>0</v>
      </c>
      <c r="F48" s="3">
        <f aca="true" t="shared" si="6" ref="F48:F54">(SUM(10-(0+0)/2))</f>
        <v>10</v>
      </c>
      <c r="G48" s="2"/>
      <c r="H48" s="4">
        <v>0</v>
      </c>
      <c r="I48" s="2">
        <v>1.7</v>
      </c>
      <c r="J48" s="3">
        <f>(SUM(10-(4+5)/2))</f>
        <v>5.5</v>
      </c>
      <c r="K48" s="2">
        <v>2</v>
      </c>
      <c r="L48" s="4">
        <f>SUM(I48+J48-K48)</f>
        <v>5.2</v>
      </c>
      <c r="M48" s="2">
        <v>3.3</v>
      </c>
      <c r="N48" s="3">
        <f>(SUM(10-(2.8+2.9)/2))</f>
        <v>7.15</v>
      </c>
      <c r="O48" s="2"/>
      <c r="P48" s="4">
        <f aca="true" t="shared" si="7" ref="P48:P53">SUM(M48+N48-O48)</f>
        <v>10.45</v>
      </c>
      <c r="Q48" s="2">
        <v>3.9</v>
      </c>
      <c r="R48" s="3">
        <f>(SUM(10-(3.6+3.8)/2))</f>
        <v>6.3</v>
      </c>
      <c r="S48" s="2"/>
      <c r="T48" s="4">
        <f aca="true" t="shared" si="8" ref="T48:T54">SUM(Q48+R48-S48)</f>
        <v>10.2</v>
      </c>
      <c r="U48" s="5">
        <f aca="true" t="shared" si="9" ref="U48:U54">SUM(H48+L48+P48+T48)</f>
        <v>25.849999999999998</v>
      </c>
    </row>
    <row r="49" spans="1:21" ht="12.75">
      <c r="A49" s="6">
        <v>2</v>
      </c>
      <c r="B49" s="9" t="s">
        <v>161</v>
      </c>
      <c r="C49" s="9" t="s">
        <v>162</v>
      </c>
      <c r="D49" s="68" t="s">
        <v>29</v>
      </c>
      <c r="E49" s="2">
        <v>0</v>
      </c>
      <c r="F49" s="3">
        <f t="shared" si="6"/>
        <v>10</v>
      </c>
      <c r="G49" s="2"/>
      <c r="H49" s="4">
        <v>0</v>
      </c>
      <c r="I49" s="2">
        <v>0</v>
      </c>
      <c r="J49" s="3">
        <f aca="true" t="shared" si="10" ref="J49:J54">(SUM(10-(0+0)/2))</f>
        <v>10</v>
      </c>
      <c r="K49" s="2"/>
      <c r="L49" s="4">
        <v>0</v>
      </c>
      <c r="M49" s="2">
        <v>2.5</v>
      </c>
      <c r="N49" s="3">
        <f>(SUM(10-(4.8+4.6)/2))</f>
        <v>5.300000000000001</v>
      </c>
      <c r="O49" s="2">
        <v>1</v>
      </c>
      <c r="P49" s="4">
        <f t="shared" si="7"/>
        <v>6.800000000000001</v>
      </c>
      <c r="Q49" s="2">
        <v>3.9</v>
      </c>
      <c r="R49" s="3">
        <f>(SUM(10-(3.4+3.5)/2))</f>
        <v>6.55</v>
      </c>
      <c r="S49" s="2"/>
      <c r="T49" s="4">
        <f t="shared" si="8"/>
        <v>10.45</v>
      </c>
      <c r="U49" s="5">
        <f t="shared" si="9"/>
        <v>17.25</v>
      </c>
    </row>
    <row r="50" spans="1:21" ht="12.75">
      <c r="A50" s="6">
        <v>3</v>
      </c>
      <c r="B50" s="9" t="s">
        <v>163</v>
      </c>
      <c r="C50" s="9" t="s">
        <v>164</v>
      </c>
      <c r="D50" s="68" t="s">
        <v>29</v>
      </c>
      <c r="E50" s="2">
        <v>3.5</v>
      </c>
      <c r="F50" s="3">
        <f>(SUM(10-(4.3+4.5)/2))</f>
        <v>5.6</v>
      </c>
      <c r="G50" s="2"/>
      <c r="H50" s="4">
        <f>SUM(E50+F50-G50)</f>
        <v>9.1</v>
      </c>
      <c r="I50" s="2">
        <v>2.8</v>
      </c>
      <c r="J50" s="3">
        <f>(SUM(10-(4.6+4.9)/2))</f>
        <v>5.25</v>
      </c>
      <c r="K50" s="2">
        <v>2</v>
      </c>
      <c r="L50" s="4">
        <f>SUM(I50+J50-K50)</f>
        <v>6.050000000000001</v>
      </c>
      <c r="M50" s="2">
        <v>0</v>
      </c>
      <c r="N50" s="3">
        <f>(SUM(10-(0+0)/2))</f>
        <v>10</v>
      </c>
      <c r="O50" s="2"/>
      <c r="P50" s="4">
        <v>0</v>
      </c>
      <c r="Q50" s="2">
        <v>4.5</v>
      </c>
      <c r="R50" s="3">
        <f>(SUM(10-(3.6+3.4)/2))</f>
        <v>6.5</v>
      </c>
      <c r="S50" s="2">
        <v>0.1</v>
      </c>
      <c r="T50" s="4">
        <f t="shared" si="8"/>
        <v>10.9</v>
      </c>
      <c r="U50" s="5">
        <f t="shared" si="9"/>
        <v>26.05</v>
      </c>
    </row>
    <row r="51" spans="1:21" ht="12.75">
      <c r="A51" s="6">
        <v>4</v>
      </c>
      <c r="B51" s="9" t="s">
        <v>165</v>
      </c>
      <c r="C51" s="9" t="s">
        <v>166</v>
      </c>
      <c r="D51" s="68" t="s">
        <v>29</v>
      </c>
      <c r="E51" s="2">
        <v>3.5</v>
      </c>
      <c r="F51" s="3">
        <f>(SUM(10-(4+4)/2))</f>
        <v>6</v>
      </c>
      <c r="G51" s="2"/>
      <c r="H51" s="4">
        <f>SUM(E51+F51-G51)</f>
        <v>9.5</v>
      </c>
      <c r="I51" s="2">
        <v>2.8</v>
      </c>
      <c r="J51" s="3">
        <f>(SUM(10-(3.4+3.8)/2))</f>
        <v>6.4</v>
      </c>
      <c r="K51" s="2">
        <v>2</v>
      </c>
      <c r="L51" s="4">
        <f>SUM(I51+J51-K51)</f>
        <v>7.199999999999999</v>
      </c>
      <c r="M51" s="2">
        <v>2.4</v>
      </c>
      <c r="N51" s="3">
        <f>(SUM(10-(1.9+1.8)/2))</f>
        <v>8.15</v>
      </c>
      <c r="O51" s="2">
        <v>1</v>
      </c>
      <c r="P51" s="4">
        <f t="shared" si="7"/>
        <v>9.55</v>
      </c>
      <c r="Q51" s="2">
        <v>0</v>
      </c>
      <c r="R51" s="3">
        <f>(SUM(10-(0+0)/2))</f>
        <v>10</v>
      </c>
      <c r="S51" s="2"/>
      <c r="T51" s="4">
        <v>0</v>
      </c>
      <c r="U51" s="5">
        <f t="shared" si="9"/>
        <v>26.25</v>
      </c>
    </row>
    <row r="52" spans="1:21" ht="12.75">
      <c r="A52" s="6">
        <v>5</v>
      </c>
      <c r="B52" s="9" t="s">
        <v>167</v>
      </c>
      <c r="C52" s="9" t="s">
        <v>92</v>
      </c>
      <c r="D52" s="68" t="s">
        <v>31</v>
      </c>
      <c r="E52" s="2">
        <v>3.5</v>
      </c>
      <c r="F52" s="3">
        <f>(SUM(10-(6.2+6.3)/2))</f>
        <v>3.75</v>
      </c>
      <c r="G52" s="2"/>
      <c r="H52" s="4">
        <f>SUM(E52+F52-G52)</f>
        <v>7.25</v>
      </c>
      <c r="I52" s="2">
        <v>1.1</v>
      </c>
      <c r="J52" s="3">
        <f>(SUM(10-(1.4+2)/2))</f>
        <v>8.3</v>
      </c>
      <c r="K52" s="2">
        <v>3</v>
      </c>
      <c r="L52" s="4">
        <f>SUM(I52+J52-K52)</f>
        <v>6.4</v>
      </c>
      <c r="M52" s="2">
        <v>0</v>
      </c>
      <c r="N52" s="3">
        <f>(SUM(10-(0+0)/2))</f>
        <v>10</v>
      </c>
      <c r="O52" s="2"/>
      <c r="P52" s="4">
        <v>0</v>
      </c>
      <c r="Q52" s="2">
        <v>0</v>
      </c>
      <c r="R52" s="3">
        <f>(SUM(10-(0+0)/2))</f>
        <v>10</v>
      </c>
      <c r="S52" s="2"/>
      <c r="T52" s="4">
        <v>0</v>
      </c>
      <c r="U52" s="5">
        <f t="shared" si="9"/>
        <v>13.65</v>
      </c>
    </row>
    <row r="53" spans="1:21" ht="12.75">
      <c r="A53" s="6">
        <v>6</v>
      </c>
      <c r="B53" s="9" t="s">
        <v>168</v>
      </c>
      <c r="C53" s="9" t="s">
        <v>38</v>
      </c>
      <c r="D53" s="68" t="s">
        <v>31</v>
      </c>
      <c r="E53" s="2">
        <v>2.5</v>
      </c>
      <c r="F53" s="3">
        <f>(SUM(10-(3.8+3.7)/2))</f>
        <v>6.25</v>
      </c>
      <c r="G53" s="2"/>
      <c r="H53" s="4">
        <f>SUM(E53+F53-G53)</f>
        <v>8.75</v>
      </c>
      <c r="I53" s="2">
        <v>0</v>
      </c>
      <c r="J53" s="3">
        <f t="shared" si="10"/>
        <v>10</v>
      </c>
      <c r="K53" s="2"/>
      <c r="L53" s="4">
        <v>0</v>
      </c>
      <c r="M53" s="2">
        <v>1.8</v>
      </c>
      <c r="N53" s="3">
        <f>(SUM(10-(4.8+4.5)/2))</f>
        <v>5.35</v>
      </c>
      <c r="O53" s="2">
        <v>2</v>
      </c>
      <c r="P53" s="4">
        <f t="shared" si="7"/>
        <v>5.1499999999999995</v>
      </c>
      <c r="Q53" s="2">
        <v>0</v>
      </c>
      <c r="R53" s="3">
        <f>(SUM(10-(0+0)/2))</f>
        <v>10</v>
      </c>
      <c r="S53" s="2"/>
      <c r="T53" s="4">
        <v>0</v>
      </c>
      <c r="U53" s="5">
        <f t="shared" si="9"/>
        <v>13.899999999999999</v>
      </c>
    </row>
    <row r="54" spans="1:21" ht="12.75">
      <c r="A54" s="6">
        <v>7</v>
      </c>
      <c r="B54" s="9" t="s">
        <v>169</v>
      </c>
      <c r="C54" s="9" t="s">
        <v>90</v>
      </c>
      <c r="D54" s="68" t="s">
        <v>31</v>
      </c>
      <c r="E54" s="2">
        <v>0</v>
      </c>
      <c r="F54" s="3">
        <f t="shared" si="6"/>
        <v>10</v>
      </c>
      <c r="G54" s="2"/>
      <c r="H54" s="4">
        <v>0</v>
      </c>
      <c r="I54" s="2">
        <v>0</v>
      </c>
      <c r="J54" s="3">
        <f t="shared" si="10"/>
        <v>10</v>
      </c>
      <c r="K54" s="2"/>
      <c r="L54" s="4">
        <v>0</v>
      </c>
      <c r="M54" s="2">
        <v>0</v>
      </c>
      <c r="N54" s="3">
        <f>(SUM(10-(0+0)/2))</f>
        <v>10</v>
      </c>
      <c r="O54" s="2"/>
      <c r="P54" s="4">
        <v>0</v>
      </c>
      <c r="Q54" s="2">
        <v>3.6</v>
      </c>
      <c r="R54" s="3">
        <f>(SUM(10-(4+4.2)/2))</f>
        <v>5.9</v>
      </c>
      <c r="S54" s="2"/>
      <c r="T54" s="4">
        <f t="shared" si="8"/>
        <v>9.5</v>
      </c>
      <c r="U54" s="5">
        <f t="shared" si="9"/>
        <v>9.5</v>
      </c>
    </row>
    <row r="55" spans="1:21" ht="12.75">
      <c r="A55" s="6"/>
      <c r="B55" s="51"/>
      <c r="C55" s="9"/>
      <c r="D55" s="69"/>
      <c r="E55" s="2"/>
      <c r="F55" s="3"/>
      <c r="G55" s="2"/>
      <c r="H55" s="4"/>
      <c r="I55" s="2"/>
      <c r="J55" s="3"/>
      <c r="K55" s="2"/>
      <c r="L55" s="4"/>
      <c r="M55" s="2"/>
      <c r="N55" s="3"/>
      <c r="O55" s="2"/>
      <c r="P55" s="4"/>
      <c r="Q55" s="2"/>
      <c r="R55" s="3"/>
      <c r="S55" s="2"/>
      <c r="T55" s="4"/>
      <c r="U55" s="5"/>
    </row>
    <row r="56" spans="1:21" ht="13.5" thickBot="1">
      <c r="A56" s="6"/>
      <c r="B56" s="51"/>
      <c r="C56" s="9"/>
      <c r="D56" s="69"/>
      <c r="E56" s="2"/>
      <c r="F56" s="3"/>
      <c r="G56" s="2"/>
      <c r="H56" s="4"/>
      <c r="I56" s="2"/>
      <c r="J56" s="3"/>
      <c r="K56" s="2"/>
      <c r="L56" s="4"/>
      <c r="M56" s="2"/>
      <c r="N56" s="3"/>
      <c r="O56" s="2"/>
      <c r="P56" s="4"/>
      <c r="Q56" s="2"/>
      <c r="R56" s="3"/>
      <c r="S56" s="2"/>
      <c r="T56" s="4"/>
      <c r="U56" s="5"/>
    </row>
    <row r="57" spans="1:22" ht="15.75" thickBot="1">
      <c r="A57" s="60">
        <v>416</v>
      </c>
      <c r="B57" s="90" t="s">
        <v>9</v>
      </c>
      <c r="C57" s="26"/>
      <c r="D57" s="24"/>
      <c r="E57" s="22"/>
      <c r="F57" s="20"/>
      <c r="G57" s="19"/>
      <c r="H57" s="21">
        <f>(LARGE(H59:H65,1)+(LARGE(H59:H65,2)+(LARGE(H59:H65,3))))</f>
        <v>35.8</v>
      </c>
      <c r="I57" s="22"/>
      <c r="J57" s="20"/>
      <c r="K57" s="19"/>
      <c r="L57" s="21">
        <f>(LARGE(L59:L65,1)+(LARGE(L59:L65,2)+(LARGE(L59:L65,3))))</f>
        <v>33.85</v>
      </c>
      <c r="M57" s="22"/>
      <c r="N57" s="20"/>
      <c r="O57" s="19"/>
      <c r="P57" s="21">
        <f>(LARGE(P59:P65,1)+(LARGE(P59:P65,2)+(LARGE(P59:P65,3))))</f>
        <v>35.8</v>
      </c>
      <c r="Q57" s="22"/>
      <c r="R57" s="20"/>
      <c r="S57" s="19"/>
      <c r="T57" s="21">
        <f>(LARGE(T59:T65,1)+(LARGE(T59:T65,2)+(LARGE(T59:T65,3))))</f>
        <v>37.800000000000004</v>
      </c>
      <c r="U57" s="27">
        <f>SUM(H57+L57+P57+T57)</f>
        <v>143.25</v>
      </c>
      <c r="V57" s="104" t="s">
        <v>14</v>
      </c>
    </row>
    <row r="58" spans="1:22" ht="13.5" thickBot="1">
      <c r="A58" s="61" t="s">
        <v>3</v>
      </c>
      <c r="B58" s="116" t="s">
        <v>7</v>
      </c>
      <c r="C58" s="116" t="s">
        <v>8</v>
      </c>
      <c r="D58" s="61" t="s">
        <v>4</v>
      </c>
      <c r="E58" s="62" t="s">
        <v>22</v>
      </c>
      <c r="F58" s="62" t="s">
        <v>23</v>
      </c>
      <c r="G58" s="62" t="s">
        <v>5</v>
      </c>
      <c r="H58" s="62" t="s">
        <v>1</v>
      </c>
      <c r="I58" s="62" t="s">
        <v>22</v>
      </c>
      <c r="J58" s="62" t="s">
        <v>23</v>
      </c>
      <c r="K58" s="62" t="s">
        <v>5</v>
      </c>
      <c r="L58" s="62" t="s">
        <v>10</v>
      </c>
      <c r="M58" s="62" t="s">
        <v>22</v>
      </c>
      <c r="N58" s="62" t="s">
        <v>23</v>
      </c>
      <c r="O58" s="62" t="s">
        <v>5</v>
      </c>
      <c r="P58" s="62" t="s">
        <v>11</v>
      </c>
      <c r="Q58" s="62" t="s">
        <v>22</v>
      </c>
      <c r="R58" s="62" t="s">
        <v>23</v>
      </c>
      <c r="S58" s="62" t="s">
        <v>5</v>
      </c>
      <c r="T58" s="63" t="s">
        <v>2</v>
      </c>
      <c r="U58" s="64" t="s">
        <v>6</v>
      </c>
      <c r="V58" s="110" t="s">
        <v>12</v>
      </c>
    </row>
    <row r="59" spans="1:21" ht="12.75">
      <c r="A59" s="6">
        <v>1</v>
      </c>
      <c r="B59" s="88" t="s">
        <v>37</v>
      </c>
      <c r="C59" s="88" t="s">
        <v>170</v>
      </c>
      <c r="D59" s="89" t="s">
        <v>125</v>
      </c>
      <c r="E59" s="2">
        <v>3.5</v>
      </c>
      <c r="F59" s="3">
        <f>(SUM(10-(2.4+2)/2))</f>
        <v>7.8</v>
      </c>
      <c r="G59" s="2"/>
      <c r="H59" s="4">
        <f aca="true" t="shared" si="11" ref="H59:H65">SUM(E59+F59-G59)</f>
        <v>11.3</v>
      </c>
      <c r="I59" s="2">
        <v>4</v>
      </c>
      <c r="J59" s="3">
        <f>(SUM(10-(2.9+3.4)/2))</f>
        <v>6.85</v>
      </c>
      <c r="K59" s="2"/>
      <c r="L59" s="4">
        <f aca="true" t="shared" si="12" ref="L59:L64">SUM(I59+J59-K59)</f>
        <v>10.85</v>
      </c>
      <c r="M59" s="2">
        <v>4.2</v>
      </c>
      <c r="N59" s="3">
        <f>(SUM(10-(3.8+3.8)/2))</f>
        <v>6.2</v>
      </c>
      <c r="O59" s="2"/>
      <c r="P59" s="4">
        <f aca="true" t="shared" si="13" ref="P59:P65">SUM(M59+N59-O59)</f>
        <v>10.4</v>
      </c>
      <c r="Q59" s="2">
        <v>4.5</v>
      </c>
      <c r="R59" s="3">
        <f>(SUM(10-(1.6+1.8)/2))</f>
        <v>8.3</v>
      </c>
      <c r="S59" s="2"/>
      <c r="T59" s="4">
        <f aca="true" t="shared" si="14" ref="T59:T65">SUM(Q59+R59-S59)</f>
        <v>12.8</v>
      </c>
      <c r="U59" s="5">
        <f aca="true" t="shared" si="15" ref="U59:U65">SUM(H59+L59+P59+T59)</f>
        <v>45.349999999999994</v>
      </c>
    </row>
    <row r="60" spans="1:21" ht="12.75">
      <c r="A60" s="6">
        <v>2</v>
      </c>
      <c r="B60" s="88" t="s">
        <v>171</v>
      </c>
      <c r="C60" s="88" t="s">
        <v>172</v>
      </c>
      <c r="D60" s="89" t="s">
        <v>125</v>
      </c>
      <c r="E60" s="2">
        <v>3.5</v>
      </c>
      <c r="F60" s="3">
        <f>(SUM(10-(1.5+1.1)/2))</f>
        <v>8.7</v>
      </c>
      <c r="G60" s="2"/>
      <c r="H60" s="4">
        <f t="shared" si="11"/>
        <v>12.2</v>
      </c>
      <c r="I60" s="2">
        <v>3.9</v>
      </c>
      <c r="J60" s="3">
        <f>(SUM(10-(3+4.2)/2))</f>
        <v>6.4</v>
      </c>
      <c r="K60" s="2"/>
      <c r="L60" s="4">
        <f t="shared" si="12"/>
        <v>10.3</v>
      </c>
      <c r="M60" s="2">
        <v>4.8</v>
      </c>
      <c r="N60" s="3">
        <f>(SUM(10-(2.7+2.6)/2))</f>
        <v>7.35</v>
      </c>
      <c r="O60" s="2"/>
      <c r="P60" s="4">
        <f t="shared" si="13"/>
        <v>12.149999999999999</v>
      </c>
      <c r="Q60" s="2">
        <v>0</v>
      </c>
      <c r="R60" s="3">
        <f>(SUM(10-(0+0)/2))</f>
        <v>10</v>
      </c>
      <c r="S60" s="2"/>
      <c r="T60" s="4">
        <v>0</v>
      </c>
      <c r="U60" s="5">
        <f t="shared" si="15"/>
        <v>34.65</v>
      </c>
    </row>
    <row r="61" spans="1:21" ht="12.75">
      <c r="A61" s="6">
        <v>3</v>
      </c>
      <c r="B61" s="88" t="s">
        <v>173</v>
      </c>
      <c r="C61" s="88" t="s">
        <v>121</v>
      </c>
      <c r="D61" s="89" t="s">
        <v>32</v>
      </c>
      <c r="E61" s="2">
        <v>0</v>
      </c>
      <c r="F61" s="3">
        <f>(SUM(10-(0+0)/2))</f>
        <v>10</v>
      </c>
      <c r="G61" s="2"/>
      <c r="H61" s="4">
        <v>0</v>
      </c>
      <c r="I61" s="2">
        <v>0</v>
      </c>
      <c r="J61" s="3">
        <f>(SUM(10-(0+0)/2))</f>
        <v>10</v>
      </c>
      <c r="K61" s="2"/>
      <c r="L61" s="4">
        <v>0</v>
      </c>
      <c r="M61" s="2">
        <v>4.9</v>
      </c>
      <c r="N61" s="3">
        <f>(SUM(10-(4+3.8)/2))</f>
        <v>6.1</v>
      </c>
      <c r="O61" s="2"/>
      <c r="P61" s="4">
        <f t="shared" si="13"/>
        <v>11</v>
      </c>
      <c r="Q61" s="2">
        <v>3.7</v>
      </c>
      <c r="R61" s="3">
        <f>(SUM(10-(1.9+1.7)/2))</f>
        <v>8.2</v>
      </c>
      <c r="S61" s="2"/>
      <c r="T61" s="4">
        <f t="shared" si="14"/>
        <v>11.899999999999999</v>
      </c>
      <c r="U61" s="5">
        <f t="shared" si="15"/>
        <v>22.9</v>
      </c>
    </row>
    <row r="62" spans="1:21" ht="12.75">
      <c r="A62" s="6">
        <v>4</v>
      </c>
      <c r="B62" s="88" t="s">
        <v>174</v>
      </c>
      <c r="C62" s="88" t="s">
        <v>175</v>
      </c>
      <c r="D62" s="89" t="s">
        <v>32</v>
      </c>
      <c r="E62" s="2">
        <v>0</v>
      </c>
      <c r="F62" s="3">
        <f>(SUM(10-(0+0)/2))</f>
        <v>10</v>
      </c>
      <c r="G62" s="2"/>
      <c r="H62" s="4">
        <v>0</v>
      </c>
      <c r="I62" s="2">
        <v>0</v>
      </c>
      <c r="J62" s="3">
        <f>(SUM(10-(0+0)/2))</f>
        <v>10</v>
      </c>
      <c r="K62" s="2"/>
      <c r="L62" s="4">
        <v>0</v>
      </c>
      <c r="M62" s="2">
        <v>0</v>
      </c>
      <c r="N62" s="3">
        <f>(SUM(10-(0+0)/2))</f>
        <v>10</v>
      </c>
      <c r="O62" s="2"/>
      <c r="P62" s="4">
        <v>0</v>
      </c>
      <c r="Q62" s="2">
        <v>0</v>
      </c>
      <c r="R62" s="3">
        <f>(SUM(10-(0+0)/2))</f>
        <v>10</v>
      </c>
      <c r="S62" s="2"/>
      <c r="T62" s="4">
        <v>0</v>
      </c>
      <c r="U62" s="5">
        <f t="shared" si="15"/>
        <v>0</v>
      </c>
    </row>
    <row r="63" spans="1:21" ht="12.75">
      <c r="A63" s="6">
        <v>5</v>
      </c>
      <c r="B63" s="88" t="s">
        <v>176</v>
      </c>
      <c r="C63" s="88" t="s">
        <v>177</v>
      </c>
      <c r="D63" s="89" t="s">
        <v>105</v>
      </c>
      <c r="E63" s="2">
        <v>0</v>
      </c>
      <c r="F63" s="3">
        <f>(SUM(10-(0+0)/2))</f>
        <v>10</v>
      </c>
      <c r="G63" s="2"/>
      <c r="H63" s="4">
        <v>0</v>
      </c>
      <c r="I63" s="2">
        <v>3.7</v>
      </c>
      <c r="J63" s="3">
        <f>(SUM(10-(2.2+2.2)/2))</f>
        <v>7.8</v>
      </c>
      <c r="K63" s="2"/>
      <c r="L63" s="4">
        <f t="shared" si="12"/>
        <v>11.5</v>
      </c>
      <c r="M63" s="2">
        <v>0</v>
      </c>
      <c r="N63" s="3">
        <f>(SUM(10-(0+0)/2))</f>
        <v>10</v>
      </c>
      <c r="O63" s="2"/>
      <c r="P63" s="4">
        <v>0</v>
      </c>
      <c r="Q63" s="2">
        <v>0</v>
      </c>
      <c r="R63" s="3">
        <f>(SUM(10-(0+0)/2))</f>
        <v>10</v>
      </c>
      <c r="S63" s="2"/>
      <c r="T63" s="4">
        <v>0</v>
      </c>
      <c r="U63" s="5">
        <f t="shared" si="15"/>
        <v>11.5</v>
      </c>
    </row>
    <row r="64" spans="1:21" ht="12.75">
      <c r="A64" s="6">
        <v>6</v>
      </c>
      <c r="B64" s="88" t="s">
        <v>178</v>
      </c>
      <c r="C64" s="88" t="s">
        <v>20</v>
      </c>
      <c r="D64" s="89" t="s">
        <v>32</v>
      </c>
      <c r="E64" s="2">
        <v>3.5</v>
      </c>
      <c r="F64" s="3">
        <f>(SUM(10-(1.8+1.4)/2))</f>
        <v>8.4</v>
      </c>
      <c r="G64" s="2"/>
      <c r="H64" s="4">
        <f t="shared" si="11"/>
        <v>11.9</v>
      </c>
      <c r="I64" s="2">
        <v>4.1</v>
      </c>
      <c r="J64" s="3">
        <f>(SUM(10-(2.3+2.9)/2))</f>
        <v>7.4</v>
      </c>
      <c r="K64" s="2"/>
      <c r="L64" s="4">
        <f t="shared" si="12"/>
        <v>11.5</v>
      </c>
      <c r="M64" s="2">
        <v>0</v>
      </c>
      <c r="N64" s="3">
        <f>(SUM(10-(0+0)/2))</f>
        <v>10</v>
      </c>
      <c r="O64" s="2"/>
      <c r="P64" s="4">
        <v>0</v>
      </c>
      <c r="Q64" s="2">
        <v>4.9</v>
      </c>
      <c r="R64" s="3">
        <f>(SUM(10-(2.5+3)/2))</f>
        <v>7.25</v>
      </c>
      <c r="S64" s="2"/>
      <c r="T64" s="4">
        <f t="shared" si="14"/>
        <v>12.15</v>
      </c>
      <c r="U64" s="5">
        <f t="shared" si="15"/>
        <v>35.55</v>
      </c>
    </row>
    <row r="65" spans="1:21" ht="12.75">
      <c r="A65" s="6">
        <v>7</v>
      </c>
      <c r="B65" s="88" t="s">
        <v>179</v>
      </c>
      <c r="C65" s="88" t="s">
        <v>180</v>
      </c>
      <c r="D65" s="89" t="s">
        <v>125</v>
      </c>
      <c r="E65" s="2">
        <v>3.5</v>
      </c>
      <c r="F65" s="3">
        <f>(SUM(10-(1.8+1.8)/2))</f>
        <v>8.2</v>
      </c>
      <c r="G65" s="2"/>
      <c r="H65" s="4">
        <f t="shared" si="11"/>
        <v>11.7</v>
      </c>
      <c r="I65" s="2">
        <v>0</v>
      </c>
      <c r="J65" s="3">
        <f>(SUM(10-(0+0)/2))</f>
        <v>10</v>
      </c>
      <c r="K65" s="2"/>
      <c r="L65" s="4">
        <v>0</v>
      </c>
      <c r="M65" s="2">
        <v>4.5</v>
      </c>
      <c r="N65" s="3">
        <f>(SUM(10-(1.9+1.8)/2))</f>
        <v>8.15</v>
      </c>
      <c r="O65" s="2"/>
      <c r="P65" s="4">
        <f t="shared" si="13"/>
        <v>12.65</v>
      </c>
      <c r="Q65" s="2">
        <v>4.9</v>
      </c>
      <c r="R65" s="3">
        <f>(SUM(10-(2+2.1)/2))</f>
        <v>7.95</v>
      </c>
      <c r="S65" s="2"/>
      <c r="T65" s="4">
        <f t="shared" si="14"/>
        <v>12.850000000000001</v>
      </c>
      <c r="U65" s="5">
        <f t="shared" si="15"/>
        <v>37.2</v>
      </c>
    </row>
    <row r="66" spans="1:21" ht="12.75">
      <c r="A66" s="6"/>
      <c r="B66" s="51"/>
      <c r="C66" s="9"/>
      <c r="D66" s="69"/>
      <c r="E66" s="2"/>
      <c r="F66" s="3"/>
      <c r="G66" s="2"/>
      <c r="H66" s="4"/>
      <c r="I66" s="2"/>
      <c r="J66" s="3"/>
      <c r="K66" s="2"/>
      <c r="L66" s="4"/>
      <c r="M66" s="2"/>
      <c r="N66" s="3"/>
      <c r="O66" s="2"/>
      <c r="P66" s="4"/>
      <c r="Q66" s="2"/>
      <c r="R66" s="3"/>
      <c r="S66" s="2"/>
      <c r="T66" s="4"/>
      <c r="U66" s="5"/>
    </row>
    <row r="67" spans="1:21" ht="12.75">
      <c r="A67" s="6"/>
      <c r="B67" s="51"/>
      <c r="C67" s="9"/>
      <c r="D67" s="69"/>
      <c r="E67" s="2"/>
      <c r="F67" s="3"/>
      <c r="G67" s="2"/>
      <c r="H67" s="4"/>
      <c r="I67" s="2"/>
      <c r="J67" s="3"/>
      <c r="K67" s="2"/>
      <c r="L67" s="4"/>
      <c r="M67" s="2"/>
      <c r="N67" s="3"/>
      <c r="O67" s="2"/>
      <c r="P67" s="4"/>
      <c r="Q67" s="2"/>
      <c r="R67" s="3"/>
      <c r="S67" s="2"/>
      <c r="T67" s="4"/>
      <c r="U67" s="5"/>
    </row>
    <row r="68" spans="1:21" ht="12.75">
      <c r="A68" s="6"/>
      <c r="B68" s="51"/>
      <c r="C68" s="9"/>
      <c r="D68" s="69"/>
      <c r="E68" s="2"/>
      <c r="F68" s="3"/>
      <c r="G68" s="2"/>
      <c r="H68" s="4"/>
      <c r="I68" s="2"/>
      <c r="J68" s="3"/>
      <c r="K68" s="2"/>
      <c r="L68" s="4"/>
      <c r="M68" s="2"/>
      <c r="N68" s="3"/>
      <c r="O68" s="2"/>
      <c r="P68" s="4"/>
      <c r="Q68" s="2"/>
      <c r="R68" s="3"/>
      <c r="S68" s="2"/>
      <c r="T68" s="4"/>
      <c r="U68" s="5"/>
    </row>
    <row r="69" spans="1:21" ht="12.75">
      <c r="A69" s="6"/>
      <c r="B69" s="51"/>
      <c r="C69" s="9"/>
      <c r="D69" s="69"/>
      <c r="E69" s="2"/>
      <c r="F69" s="3"/>
      <c r="G69" s="2"/>
      <c r="H69" s="4"/>
      <c r="I69" s="2"/>
      <c r="J69" s="3"/>
      <c r="K69" s="2"/>
      <c r="L69" s="4"/>
      <c r="M69" s="2"/>
      <c r="N69" s="3"/>
      <c r="O69" s="2"/>
      <c r="P69" s="4"/>
      <c r="Q69" s="2"/>
      <c r="R69" s="3"/>
      <c r="S69" s="2"/>
      <c r="T69" s="4"/>
      <c r="U69" s="5"/>
    </row>
    <row r="70" spans="1:21" ht="12.75">
      <c r="A70" s="6"/>
      <c r="B70" s="51"/>
      <c r="C70" s="9"/>
      <c r="D70" s="69"/>
      <c r="E70" s="2"/>
      <c r="F70" s="3"/>
      <c r="G70" s="2"/>
      <c r="H70" s="4"/>
      <c r="I70" s="2"/>
      <c r="J70" s="3"/>
      <c r="K70" s="2"/>
      <c r="L70" s="4"/>
      <c r="M70" s="2"/>
      <c r="N70" s="3"/>
      <c r="O70" s="2"/>
      <c r="P70" s="4"/>
      <c r="Q70" s="2"/>
      <c r="R70" s="3"/>
      <c r="S70" s="2"/>
      <c r="T70" s="4"/>
      <c r="U70" s="5"/>
    </row>
    <row r="71" spans="1:21" ht="12.75">
      <c r="A71" s="6"/>
      <c r="B71" s="51"/>
      <c r="C71" s="9"/>
      <c r="D71" s="69"/>
      <c r="E71" s="2"/>
      <c r="F71" s="3"/>
      <c r="G71" s="2"/>
      <c r="H71" s="4"/>
      <c r="I71" s="2"/>
      <c r="J71" s="3"/>
      <c r="K71" s="2"/>
      <c r="L71" s="4"/>
      <c r="M71" s="2"/>
      <c r="N71" s="3"/>
      <c r="O71" s="2"/>
      <c r="P71" s="4"/>
      <c r="Q71" s="2"/>
      <c r="R71" s="3"/>
      <c r="S71" s="2"/>
      <c r="T71" s="4"/>
      <c r="U71" s="5"/>
    </row>
    <row r="72" spans="1:21" ht="12.75">
      <c r="A72" s="6"/>
      <c r="B72" s="51"/>
      <c r="C72" s="9"/>
      <c r="D72" s="69"/>
      <c r="E72" s="2"/>
      <c r="F72" s="3"/>
      <c r="G72" s="2"/>
      <c r="H72" s="4"/>
      <c r="I72" s="2"/>
      <c r="J72" s="3"/>
      <c r="K72" s="2"/>
      <c r="L72" s="4"/>
      <c r="M72" s="2"/>
      <c r="N72" s="3"/>
      <c r="O72" s="2"/>
      <c r="P72" s="4"/>
      <c r="Q72" s="2"/>
      <c r="R72" s="3"/>
      <c r="S72" s="2"/>
      <c r="T72" s="4"/>
      <c r="U72" s="5"/>
    </row>
    <row r="73" spans="1:21" ht="12.75">
      <c r="A73" s="6"/>
      <c r="B73" s="51"/>
      <c r="C73" s="9"/>
      <c r="D73" s="69"/>
      <c r="E73" s="2"/>
      <c r="F73" s="3"/>
      <c r="G73" s="2"/>
      <c r="H73" s="4"/>
      <c r="I73" s="2"/>
      <c r="J73" s="3"/>
      <c r="K73" s="2"/>
      <c r="L73" s="4"/>
      <c r="M73" s="2"/>
      <c r="N73" s="3"/>
      <c r="O73" s="2"/>
      <c r="P73" s="4"/>
      <c r="Q73" s="2"/>
      <c r="R73" s="3"/>
      <c r="S73" s="2"/>
      <c r="T73" s="4"/>
      <c r="U73" s="5"/>
    </row>
  </sheetData>
  <sheetProtection/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Liedy</dc:creator>
  <cp:keywords/>
  <dc:description/>
  <cp:lastModifiedBy>Daniel Förster</cp:lastModifiedBy>
  <cp:lastPrinted>2018-10-21T11:40:50Z</cp:lastPrinted>
  <dcterms:created xsi:type="dcterms:W3CDTF">2008-05-13T11:54:57Z</dcterms:created>
  <dcterms:modified xsi:type="dcterms:W3CDTF">2018-10-21T14:57:55Z</dcterms:modified>
  <cp:category/>
  <cp:version/>
  <cp:contentType/>
  <cp:contentStatus/>
</cp:coreProperties>
</file>